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trlProps/ctrlProp1.xml" ContentType="application/vnd.ms-excel.controlproperties+xml"/>
  <Override PartName="/xl/drawings/drawing7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8.xml" ContentType="application/vnd.openxmlformats-officedocument.drawing+xml"/>
  <Override PartName="/xl/ctrlProps/ctrlProp4.xml" ContentType="application/vnd.ms-excel.controlproperties+xml"/>
  <Override PartName="/xl/charts/chart1.xml" ContentType="application/vnd.openxmlformats-officedocument.drawingml.chart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박재승\Desktop\박재승\ㅇ\엑셀팀\신규 뷰페이지 제작\뷰페이지\제휴컨텐츠 4차\체험판\"/>
    </mc:Choice>
  </mc:AlternateContent>
  <bookViews>
    <workbookView xWindow="360" yWindow="180" windowWidth="21840" windowHeight="12435"/>
  </bookViews>
  <sheets>
    <sheet name="사용방법" sheetId="16" r:id="rId1"/>
    <sheet name="목록관리" sheetId="1" r:id="rId2"/>
    <sheet name="매입경비입력" sheetId="2" r:id="rId3"/>
    <sheet name="판매입력" sheetId="3" r:id="rId4"/>
    <sheet name="판매내역서" sheetId="5" r:id="rId5"/>
    <sheet name="h_판매내역서" sheetId="6" state="veryHidden" r:id="rId6"/>
    <sheet name="월별판매현황" sheetId="7" r:id="rId7"/>
    <sheet name="h_월별판매현황" sheetId="8" state="veryHidden" r:id="rId8"/>
    <sheet name="일별손익현황" sheetId="9" r:id="rId9"/>
    <sheet name="h_일별손익현황" sheetId="10" state="veryHidden" r:id="rId10"/>
    <sheet name="월별손익현황" sheetId="14" r:id="rId11"/>
    <sheet name="h_월별손익현황" sheetId="15" state="veryHidden" r:id="rId12"/>
    <sheet name="재고현황" sheetId="11" r:id="rId13"/>
    <sheet name="h_재고현황" sheetId="12" state="veryHidden" r:id="rId14"/>
  </sheets>
  <definedNames>
    <definedName name="_xlnm._FilterDatabase" localSheetId="2" hidden="1">매입경비입력!$B$7:$H$22</definedName>
    <definedName name="_xlnm._FilterDatabase" localSheetId="1" hidden="1">목록관리!$E$7:$J$275</definedName>
    <definedName name="_xlnm._FilterDatabase" localSheetId="3" hidden="1">판매입력!$B$7:$J$14</definedName>
    <definedName name="_xlnm.Criteria" localSheetId="11">h_월별손익현황!$J$4:$K$5</definedName>
    <definedName name="_xlnm.Criteria" localSheetId="7">h_월별판매현황!$BI$4:$BJ$5</definedName>
    <definedName name="_xlnm.Criteria" localSheetId="9">h_일별손익현황!$J$4:$K$5</definedName>
    <definedName name="_xlnm.Criteria" localSheetId="13">h_재고현황!$Q$4:$R$5</definedName>
    <definedName name="_xlnm.Criteria" localSheetId="5">h_판매내역서!$B$4:$E$5</definedName>
    <definedName name="_xlnm.Criteria" localSheetId="2">매입경비입력!$O$4:$O$5</definedName>
    <definedName name="_xlnm.Criteria" localSheetId="3">판매입력!$O$4:$S$5</definedName>
    <definedName name="_xlnm.Extract" localSheetId="11">h_월별손익현황!$J$7:$L$7</definedName>
    <definedName name="_xlnm.Extract" localSheetId="7">h_월별판매현황!$BI$7:$BJ$7</definedName>
    <definedName name="_xlnm.Extract" localSheetId="9">h_일별손익현황!$J$7:$L$7</definedName>
    <definedName name="_xlnm.Extract" localSheetId="13">h_재고현황!$Q$7:$S$7</definedName>
    <definedName name="_xlnm.Extract" localSheetId="5">h_판매내역서!$B$7:$J$7</definedName>
    <definedName name="_xlnm.Print_Area" localSheetId="10">월별손익현황!$B$4:$H$37</definedName>
    <definedName name="_xlnm.Print_Area" localSheetId="6">월별판매현황!$B$4:$O$15</definedName>
    <definedName name="_xlnm.Print_Area" localSheetId="8">일별손익현황!$B$4:$H$40</definedName>
    <definedName name="_xlnm.Print_Area" localSheetId="12">재고현황!$B$4:$F$21</definedName>
    <definedName name="_xlnm.Print_Area" localSheetId="4">판매내역서!$B$4:$J$15</definedName>
    <definedName name="_xlnm.Print_Titles" localSheetId="6">월별판매현황!$6:$7</definedName>
    <definedName name="_xlnm.Print_Titles" localSheetId="12">재고현황!$6:$7</definedName>
    <definedName name="매장명">OFFSET(목록관리!$M$7,1,0,COUNTA(목록관리!$M$8:$M$65536),1)</definedName>
    <definedName name="상품명">OFFSET(목록관리!$G$7,1,0,COUNTA(목록관리!$G$8:$G$65536),1)</definedName>
    <definedName name="카테고리명">OFFSET(목록관리!$C$7,1,0,COUNTA(목록관리!$C$8:$C$65536),1)</definedName>
  </definedNames>
  <calcPr calcId="152511"/>
</workbook>
</file>

<file path=xl/calcChain.xml><?xml version="1.0" encoding="utf-8"?>
<calcChain xmlns="http://schemas.openxmlformats.org/spreadsheetml/2006/main">
  <c r="D5" i="6" l="1"/>
  <c r="K7" i="15" l="1"/>
  <c r="H40" i="9"/>
  <c r="G40" i="9"/>
  <c r="F40" i="9"/>
  <c r="E40" i="9"/>
  <c r="K7" i="10"/>
  <c r="G5" i="2"/>
  <c r="Z7" i="8"/>
  <c r="AA7" i="8"/>
  <c r="AE7" i="8"/>
  <c r="AF7" i="8"/>
  <c r="AJ7" i="8"/>
  <c r="AK7" i="8"/>
  <c r="AO7" i="8"/>
  <c r="AP7" i="8"/>
  <c r="AT7" i="8"/>
  <c r="AU7" i="8"/>
  <c r="AY7" i="8"/>
  <c r="AZ7" i="8"/>
  <c r="BD7" i="8"/>
  <c r="BE7" i="8"/>
  <c r="BI7" i="8"/>
  <c r="BJ7" i="8"/>
  <c r="B1" i="8" l="1"/>
  <c r="B6" i="7" s="1"/>
  <c r="L7" i="15" l="1"/>
  <c r="J7" i="15"/>
  <c r="G7" i="15"/>
  <c r="F7" i="15"/>
  <c r="B5" i="15"/>
  <c r="K4" i="15"/>
  <c r="J4" i="15"/>
  <c r="G4" i="15"/>
  <c r="F4" i="15"/>
  <c r="E20" i="14" l="1"/>
  <c r="E19" i="14"/>
  <c r="E18" i="14"/>
  <c r="E17" i="14"/>
  <c r="E16" i="14"/>
  <c r="E15" i="14"/>
  <c r="E14" i="14"/>
  <c r="E13" i="14"/>
  <c r="E12" i="14"/>
  <c r="E11" i="14"/>
  <c r="E10" i="14"/>
  <c r="F19" i="14"/>
  <c r="F15" i="14"/>
  <c r="F11" i="14"/>
  <c r="D20" i="14"/>
  <c r="D19" i="14"/>
  <c r="D18" i="14"/>
  <c r="D17" i="14"/>
  <c r="D16" i="14"/>
  <c r="D15" i="14"/>
  <c r="D14" i="14"/>
  <c r="D13" i="14"/>
  <c r="D12" i="14"/>
  <c r="D11" i="14"/>
  <c r="D10" i="14"/>
  <c r="F18" i="14"/>
  <c r="F16" i="14"/>
  <c r="F13" i="14"/>
  <c r="F10" i="14"/>
  <c r="C20" i="14"/>
  <c r="C19" i="14"/>
  <c r="C18" i="14"/>
  <c r="C17" i="14"/>
  <c r="C16" i="14"/>
  <c r="C15" i="14"/>
  <c r="C14" i="14"/>
  <c r="C13" i="14"/>
  <c r="C12" i="14"/>
  <c r="C11" i="14"/>
  <c r="C10" i="14"/>
  <c r="F20" i="14"/>
  <c r="F17" i="14"/>
  <c r="F14" i="14"/>
  <c r="F12" i="14"/>
  <c r="D9" i="14"/>
  <c r="F9" i="14"/>
  <c r="E9" i="14"/>
  <c r="B6" i="14"/>
  <c r="C9" i="14"/>
  <c r="C1" i="15"/>
  <c r="K5" i="15" s="1"/>
  <c r="B1" i="15"/>
  <c r="G11" i="14" l="1"/>
  <c r="H11" i="14" s="1"/>
  <c r="G15" i="14"/>
  <c r="H15" i="14" s="1"/>
  <c r="G19" i="14"/>
  <c r="H19" i="14" s="1"/>
  <c r="G12" i="14"/>
  <c r="H12" i="14" s="1"/>
  <c r="G16" i="14"/>
  <c r="H16" i="14" s="1"/>
  <c r="G20" i="14"/>
  <c r="H20" i="14" s="1"/>
  <c r="G13" i="14"/>
  <c r="H13" i="14" s="1"/>
  <c r="G17" i="14"/>
  <c r="H17" i="14" s="1"/>
  <c r="G10" i="14"/>
  <c r="H10" i="14" s="1"/>
  <c r="G14" i="14"/>
  <c r="H14" i="14" s="1"/>
  <c r="G18" i="14"/>
  <c r="H18" i="14" s="1"/>
  <c r="G9" i="14"/>
  <c r="H9" i="14" s="1"/>
  <c r="F21" i="14"/>
  <c r="E21" i="14"/>
  <c r="D21" i="14"/>
  <c r="C21" i="14"/>
  <c r="F5" i="15"/>
  <c r="J5" i="15"/>
  <c r="G5" i="15"/>
  <c r="B7" i="12"/>
  <c r="I5" i="12"/>
  <c r="E5" i="12"/>
  <c r="K7" i="12"/>
  <c r="J7" i="12"/>
  <c r="I7" i="12"/>
  <c r="I4" i="12"/>
  <c r="G7" i="12"/>
  <c r="F7" i="12"/>
  <c r="E7" i="12"/>
  <c r="S7" i="12"/>
  <c r="R7" i="12"/>
  <c r="Q7" i="12"/>
  <c r="O7" i="12"/>
  <c r="N7" i="12"/>
  <c r="M7" i="12"/>
  <c r="E4" i="12"/>
  <c r="R4" i="12"/>
  <c r="Q4" i="12"/>
  <c r="N4" i="12"/>
  <c r="M4" i="12"/>
  <c r="R5" i="12"/>
  <c r="Q5" i="12"/>
  <c r="N5" i="12"/>
  <c r="M5" i="12"/>
  <c r="A7" i="12"/>
  <c r="B6" i="11"/>
  <c r="G21" i="14" l="1"/>
  <c r="H21" i="14"/>
  <c r="D40" i="9"/>
  <c r="C40" i="9"/>
  <c r="K4" i="10" l="1"/>
  <c r="J4" i="10"/>
  <c r="J7" i="10"/>
  <c r="L7" i="10"/>
  <c r="G4" i="10"/>
  <c r="F4" i="10"/>
  <c r="F7" i="10"/>
  <c r="G7" i="10"/>
  <c r="C5" i="10" l="1"/>
  <c r="B5" i="10"/>
  <c r="C1" i="10" l="1"/>
  <c r="B1" i="10"/>
  <c r="B9" i="9"/>
  <c r="B10" i="9" s="1"/>
  <c r="B11" i="9" s="1"/>
  <c r="B12" i="9" s="1"/>
  <c r="B13" i="9" s="1"/>
  <c r="B14" i="9" s="1"/>
  <c r="B15" i="9" s="1"/>
  <c r="B16" i="9" s="1"/>
  <c r="B17" i="9" s="1"/>
  <c r="B18" i="9" s="1"/>
  <c r="B19" i="9" s="1"/>
  <c r="B20" i="9" s="1"/>
  <c r="B21" i="9" s="1"/>
  <c r="B22" i="9" s="1"/>
  <c r="B23" i="9" s="1"/>
  <c r="B24" i="9" s="1"/>
  <c r="B25" i="9" s="1"/>
  <c r="B26" i="9" s="1"/>
  <c r="B27" i="9" s="1"/>
  <c r="B28" i="9" s="1"/>
  <c r="B29" i="9" s="1"/>
  <c r="B30" i="9" s="1"/>
  <c r="B31" i="9" s="1"/>
  <c r="B32" i="9" s="1"/>
  <c r="B33" i="9" s="1"/>
  <c r="B34" i="9" s="1"/>
  <c r="B35" i="9" s="1"/>
  <c r="B36" i="9" s="1"/>
  <c r="B37" i="9" s="1"/>
  <c r="B38" i="9" s="1"/>
  <c r="B39" i="9" s="1"/>
  <c r="B6" i="9"/>
  <c r="BJ4" i="8"/>
  <c r="BI4" i="8"/>
  <c r="BE4" i="8"/>
  <c r="BD4" i="8"/>
  <c r="AZ4" i="8"/>
  <c r="AY4" i="8"/>
  <c r="AU4" i="8"/>
  <c r="AT4" i="8"/>
  <c r="AP4" i="8"/>
  <c r="AO4" i="8"/>
  <c r="AK4" i="8"/>
  <c r="AJ4" i="8"/>
  <c r="AF4" i="8"/>
  <c r="AE4" i="8"/>
  <c r="AA4" i="8"/>
  <c r="Z4" i="8"/>
  <c r="V7" i="8"/>
  <c r="U7" i="8"/>
  <c r="V4" i="8"/>
  <c r="U4" i="8"/>
  <c r="Q7" i="8"/>
  <c r="P7" i="8"/>
  <c r="Q4" i="8"/>
  <c r="P4" i="8"/>
  <c r="L7" i="8"/>
  <c r="K7" i="8"/>
  <c r="G7" i="8"/>
  <c r="F7" i="8"/>
  <c r="L4" i="8"/>
  <c r="K4" i="8"/>
  <c r="K2" i="8"/>
  <c r="P2" i="8" s="1"/>
  <c r="U2" i="8" s="1"/>
  <c r="Z2" i="8" s="1"/>
  <c r="AE2" i="8" s="1"/>
  <c r="AJ2" i="8" s="1"/>
  <c r="AO2" i="8" s="1"/>
  <c r="AT2" i="8" s="1"/>
  <c r="AY2" i="8" s="1"/>
  <c r="BD2" i="8" s="1"/>
  <c r="BI2" i="8" s="1"/>
  <c r="G4" i="8"/>
  <c r="F4" i="8"/>
  <c r="B7" i="8"/>
  <c r="C4" i="8"/>
  <c r="B4" i="8"/>
  <c r="K5" i="10" l="1"/>
  <c r="G5" i="10"/>
  <c r="F5" i="10"/>
  <c r="J5" i="10"/>
  <c r="K5" i="8"/>
  <c r="C5" i="8"/>
  <c r="G5" i="8"/>
  <c r="Z5" i="8"/>
  <c r="L5" i="8"/>
  <c r="P5" i="8"/>
  <c r="AA5" i="8"/>
  <c r="AE5" i="8"/>
  <c r="AY5" i="8"/>
  <c r="BJ5" i="8"/>
  <c r="Q5" i="8"/>
  <c r="V5" i="8"/>
  <c r="AO5" i="8"/>
  <c r="AZ5" i="8"/>
  <c r="BD5" i="8"/>
  <c r="B5" i="8"/>
  <c r="F5" i="8"/>
  <c r="AP5" i="8"/>
  <c r="AU5" i="8"/>
  <c r="AK5" i="8"/>
  <c r="BI5" i="8"/>
  <c r="BE5" i="8"/>
  <c r="AT5" i="8"/>
  <c r="AJ5" i="8"/>
  <c r="AF5" i="8"/>
  <c r="U5" i="8"/>
  <c r="E5" i="6"/>
  <c r="C5" i="6"/>
  <c r="B5" i="6"/>
  <c r="E4" i="6"/>
  <c r="F7" i="6"/>
  <c r="D4" i="6"/>
  <c r="C7" i="6"/>
  <c r="C4" i="6"/>
  <c r="B4" i="6"/>
  <c r="B7" i="6"/>
  <c r="J7" i="6"/>
  <c r="I7" i="6"/>
  <c r="H7" i="6"/>
  <c r="G7" i="6"/>
  <c r="E7" i="6"/>
  <c r="D7" i="6"/>
  <c r="B6" i="5"/>
  <c r="Q5" i="3"/>
  <c r="Q4" i="3"/>
  <c r="D4" i="3"/>
  <c r="P5" i="2"/>
  <c r="P4" i="2"/>
  <c r="R5" i="3" l="1"/>
  <c r="S5" i="3"/>
  <c r="P5" i="3"/>
  <c r="O5" i="3"/>
  <c r="S4" i="3"/>
  <c r="R4" i="3"/>
  <c r="P4" i="3"/>
  <c r="O4" i="3"/>
  <c r="F4" i="3"/>
  <c r="E4" i="3"/>
  <c r="C4" i="3"/>
  <c r="B4" i="3"/>
  <c r="Q5" i="2" l="1"/>
  <c r="O5" i="2"/>
  <c r="Q4" i="2"/>
  <c r="O4" i="2"/>
  <c r="B4" i="2"/>
</calcChain>
</file>

<file path=xl/comments1.xml><?xml version="1.0" encoding="utf-8"?>
<comments xmlns="http://schemas.openxmlformats.org/spreadsheetml/2006/main">
  <authors>
    <author>Registered User</author>
  </authors>
  <commentList>
    <comment ref="D7" authorId="0" shapeId="0">
      <text>
        <r>
          <rPr>
            <b/>
            <sz val="9"/>
            <color indexed="81"/>
            <rFont val="돋움"/>
            <family val="3"/>
            <charset val="129"/>
          </rPr>
          <t>입력셀을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더블클릭하면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카테골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상품명을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나타납니다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<sst xmlns="http://schemas.openxmlformats.org/spreadsheetml/2006/main" count="361" uniqueCount="155">
  <si>
    <t>물품명</t>
  </si>
  <si>
    <t>카테고리</t>
  </si>
  <si>
    <t>카테고리</t>
    <phoneticPr fontId="1" type="noConversion"/>
  </si>
  <si>
    <t>비고</t>
  </si>
  <si>
    <t>비고</t>
    <phoneticPr fontId="1" type="noConversion"/>
  </si>
  <si>
    <t>판매단가</t>
  </si>
  <si>
    <t>판매단가</t>
    <phoneticPr fontId="1" type="noConversion"/>
  </si>
  <si>
    <t>No.</t>
    <phoneticPr fontId="1" type="noConversion"/>
  </si>
  <si>
    <t>수량</t>
  </si>
  <si>
    <t>현금</t>
  </si>
  <si>
    <t>카드</t>
  </si>
  <si>
    <t>매장명</t>
    <phoneticPr fontId="1" type="noConversion"/>
  </si>
  <si>
    <t>상품명</t>
    <phoneticPr fontId="1" type="noConversion"/>
  </si>
  <si>
    <t>수량</t>
    <phoneticPr fontId="1" type="noConversion"/>
  </si>
  <si>
    <t>매입단가</t>
    <phoneticPr fontId="1" type="noConversion"/>
  </si>
  <si>
    <t>매입단가</t>
    <phoneticPr fontId="1" type="noConversion"/>
  </si>
  <si>
    <t>판매일자</t>
  </si>
  <si>
    <t>판매일자</t>
    <phoneticPr fontId="1" type="noConversion"/>
  </si>
  <si>
    <t>결제구분</t>
  </si>
  <si>
    <t>결제구분</t>
    <phoneticPr fontId="1" type="noConversion"/>
  </si>
  <si>
    <t>매장구분</t>
  </si>
  <si>
    <t>매장구분</t>
    <phoneticPr fontId="1" type="noConversion"/>
  </si>
  <si>
    <t>수량</t>
    <phoneticPr fontId="1" type="noConversion"/>
  </si>
  <si>
    <t>판매금액</t>
  </si>
  <si>
    <t>판매금액</t>
    <phoneticPr fontId="1" type="noConversion"/>
  </si>
  <si>
    <t>카테고리명</t>
    <phoneticPr fontId="1" type="noConversion"/>
  </si>
  <si>
    <t>판매단가</t>
    <phoneticPr fontId="1" type="noConversion"/>
  </si>
  <si>
    <t>매장구분</t>
    <phoneticPr fontId="1" type="noConversion"/>
  </si>
  <si>
    <t>결제구분</t>
    <phoneticPr fontId="1" type="noConversion"/>
  </si>
  <si>
    <t>판매기간</t>
    <phoneticPr fontId="1" type="noConversion"/>
  </si>
  <si>
    <t>[합 계]</t>
  </si>
  <si>
    <t>판 매 내 역 서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</si>
  <si>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</si>
  <si>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</si>
  <si>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</si>
  <si>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</si>
  <si>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</si>
  <si>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</si>
  <si>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</si>
  <si>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</si>
  <si>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</si>
  <si>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</si>
  <si>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</si>
  <si>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</si>
  <si>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</si>
  <si>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상품명</t>
    <phoneticPr fontId="1" type="noConversion"/>
  </si>
  <si>
    <t>기준년도</t>
    <phoneticPr fontId="1" type="noConversion"/>
  </si>
  <si>
    <t>일자</t>
    <phoneticPr fontId="1" type="noConversion"/>
  </si>
  <si>
    <t>판매액</t>
    <phoneticPr fontId="1" type="noConversion"/>
  </si>
  <si>
    <t>손익</t>
    <phoneticPr fontId="1" type="noConversion"/>
  </si>
  <si>
    <t>합계</t>
    <phoneticPr fontId="1" type="noConversion"/>
  </si>
  <si>
    <t>기준월</t>
    <phoneticPr fontId="1" type="noConversion"/>
  </si>
  <si>
    <t>매입</t>
    <phoneticPr fontId="1" type="noConversion"/>
  </si>
  <si>
    <t>판매</t>
    <phoneticPr fontId="1" type="noConversion"/>
  </si>
  <si>
    <t>상품명</t>
    <phoneticPr fontId="1" type="noConversion"/>
  </si>
  <si>
    <t>매입(입고)</t>
    <phoneticPr fontId="1" type="noConversion"/>
  </si>
  <si>
    <t>판매(출고)</t>
    <phoneticPr fontId="1" type="noConversion"/>
  </si>
  <si>
    <t>이월재고</t>
    <phoneticPr fontId="1" type="noConversion"/>
  </si>
  <si>
    <t>현 재고</t>
    <phoneticPr fontId="1" type="noConversion"/>
  </si>
  <si>
    <t>거래기간</t>
    <phoneticPr fontId="1" type="noConversion"/>
  </si>
  <si>
    <t>매입</t>
    <phoneticPr fontId="1" type="noConversion"/>
  </si>
  <si>
    <t>판매</t>
    <phoneticPr fontId="1" type="noConversion"/>
  </si>
  <si>
    <t>매입/경비액</t>
    <phoneticPr fontId="1" type="noConversion"/>
  </si>
  <si>
    <t>■ 통장잔고</t>
    <phoneticPr fontId="1" type="noConversion"/>
  </si>
  <si>
    <t>최초잔고</t>
    <phoneticPr fontId="1" type="noConversion"/>
  </si>
  <si>
    <t>구분</t>
    <phoneticPr fontId="1" type="noConversion"/>
  </si>
  <si>
    <t>매입/경비액</t>
    <phoneticPr fontId="1" type="noConversion"/>
  </si>
  <si>
    <t>일 자</t>
    <phoneticPr fontId="1" type="noConversion"/>
  </si>
  <si>
    <t>현 통장잔고</t>
    <phoneticPr fontId="1" type="noConversion"/>
  </si>
  <si>
    <t>아우터</t>
  </si>
  <si>
    <t>아우터</t>
    <phoneticPr fontId="1" type="noConversion"/>
  </si>
  <si>
    <t>니트</t>
  </si>
  <si>
    <t>니트</t>
    <phoneticPr fontId="1" type="noConversion"/>
  </si>
  <si>
    <t>상의</t>
  </si>
  <si>
    <t>상의</t>
    <phoneticPr fontId="1" type="noConversion"/>
  </si>
  <si>
    <t>하의</t>
  </si>
  <si>
    <t>하의</t>
    <phoneticPr fontId="1" type="noConversion"/>
  </si>
  <si>
    <t>카라버튼자켓</t>
  </si>
  <si>
    <t>카라버튼자켓</t>
    <phoneticPr fontId="1" type="noConversion"/>
  </si>
  <si>
    <t>카라점퍼</t>
  </si>
  <si>
    <t>카라점퍼</t>
    <phoneticPr fontId="1" type="noConversion"/>
  </si>
  <si>
    <t>트렌치코트</t>
  </si>
  <si>
    <t>트렌치코트</t>
    <phoneticPr fontId="1" type="noConversion"/>
  </si>
  <si>
    <t>포켓야상</t>
  </si>
  <si>
    <t>포켓야상</t>
    <phoneticPr fontId="1" type="noConversion"/>
  </si>
  <si>
    <t>라운니트탑</t>
  </si>
  <si>
    <t>라운니트탑</t>
    <phoneticPr fontId="1" type="noConversion"/>
  </si>
  <si>
    <t>오프니트탑</t>
  </si>
  <si>
    <t>오프니트탑</t>
    <phoneticPr fontId="1" type="noConversion"/>
  </si>
  <si>
    <t>브이소매니트탑</t>
  </si>
  <si>
    <t>브이소매니트탑</t>
    <phoneticPr fontId="1" type="noConversion"/>
  </si>
  <si>
    <t>브이넥니트탑</t>
  </si>
  <si>
    <t>브이넥니트탑</t>
    <phoneticPr fontId="1" type="noConversion"/>
  </si>
  <si>
    <t>롱셔츠</t>
  </si>
  <si>
    <t>롱셔츠</t>
    <phoneticPr fontId="1" type="noConversion"/>
  </si>
  <si>
    <t>시스루하이넥</t>
  </si>
  <si>
    <t>시스루하이넥</t>
    <phoneticPr fontId="1" type="noConversion"/>
  </si>
  <si>
    <t>플레어탑</t>
  </si>
  <si>
    <t>플레어탑</t>
    <phoneticPr fontId="1" type="noConversion"/>
  </si>
  <si>
    <t>슬림탑</t>
  </si>
  <si>
    <t>슬림탑</t>
    <phoneticPr fontId="1" type="noConversion"/>
  </si>
  <si>
    <t>밀크진</t>
  </si>
  <si>
    <t>밀크진</t>
    <phoneticPr fontId="1" type="noConversion"/>
  </si>
  <si>
    <t>포인트팬츠</t>
  </si>
  <si>
    <t>포인트팬츠</t>
    <phoneticPr fontId="1" type="noConversion"/>
  </si>
  <si>
    <t>러블버튼스커트</t>
  </si>
  <si>
    <t>러블버튼스커트</t>
    <phoneticPr fontId="1" type="noConversion"/>
  </si>
  <si>
    <t>계좌이체</t>
  </si>
  <si>
    <t>서울본점</t>
  </si>
  <si>
    <t>서울본점</t>
    <phoneticPr fontId="1" type="noConversion"/>
  </si>
  <si>
    <t>대전지점</t>
  </si>
  <si>
    <t>대전지점</t>
    <phoneticPr fontId="1" type="noConversion"/>
  </si>
  <si>
    <t>대구지점</t>
  </si>
  <si>
    <t>대구지점</t>
    <phoneticPr fontId="1" type="noConversion"/>
  </si>
  <si>
    <t>경기지점</t>
  </si>
  <si>
    <t>경기지점</t>
    <phoneticPr fontId="1" type="noConversion"/>
  </si>
  <si>
    <t>인천지점</t>
  </si>
  <si>
    <t>인천지점</t>
    <phoneticPr fontId="1" type="noConversion"/>
  </si>
  <si>
    <t>부산지점</t>
  </si>
  <si>
    <t>부산지점</t>
    <phoneticPr fontId="1" type="noConversion"/>
  </si>
  <si>
    <t>상품명</t>
    <phoneticPr fontId="1" type="noConversion"/>
  </si>
  <si>
    <t>(최초잔고-매입/경비액+판매액)</t>
    <phoneticPr fontId="1" type="noConversion"/>
  </si>
  <si>
    <t>월 별 판 매 현 황</t>
    <phoneticPr fontId="1" type="noConversion"/>
  </si>
  <si>
    <t>일 별 손 익 현 황</t>
    <phoneticPr fontId="1" type="noConversion"/>
  </si>
  <si>
    <t>현금</t>
    <phoneticPr fontId="1" type="noConversion"/>
  </si>
  <si>
    <t>계좌이체</t>
    <phoneticPr fontId="1" type="noConversion"/>
  </si>
  <si>
    <t>판매합계</t>
    <phoneticPr fontId="1" type="noConversion"/>
  </si>
  <si>
    <t>카드</t>
    <phoneticPr fontId="1" type="noConversion"/>
  </si>
  <si>
    <t>판매합계</t>
    <phoneticPr fontId="1" type="noConversion"/>
  </si>
  <si>
    <t>판매액</t>
    <phoneticPr fontId="1" type="noConversion"/>
  </si>
  <si>
    <t>월 별 손 익 현 황</t>
    <phoneticPr fontId="1" type="noConversion"/>
  </si>
  <si>
    <t>현금</t>
    <phoneticPr fontId="1" type="noConversion"/>
  </si>
  <si>
    <t>계좌이체</t>
    <phoneticPr fontId="1" type="noConversion"/>
  </si>
  <si>
    <t>재 고 현 황</t>
    <phoneticPr fontId="1" type="noConversion"/>
  </si>
  <si>
    <t>■ 카테고리목록</t>
    <phoneticPr fontId="17" type="noConversion"/>
  </si>
  <si>
    <t>■ 상품목록</t>
    <phoneticPr fontId="17" type="noConversion"/>
  </si>
  <si>
    <t>■ 매장목록</t>
    <phoneticPr fontId="17" type="noConversion"/>
  </si>
  <si>
    <t>카라점퍼</t>
    <phoneticPr fontId="1" type="noConversion"/>
  </si>
  <si>
    <t>트렌치코트</t>
    <phoneticPr fontId="1" type="noConversion"/>
  </si>
  <si>
    <t>롱셔츠</t>
    <phoneticPr fontId="1" type="noConversion"/>
  </si>
  <si>
    <t>밀크진</t>
    <phoneticPr fontId="1" type="noConversion"/>
  </si>
  <si>
    <t>포인트팬츠</t>
    <phoneticPr fontId="1" type="noConversion"/>
  </si>
  <si>
    <t>러블버튼스커트</t>
    <phoneticPr fontId="1" type="noConversion"/>
  </si>
  <si>
    <t>하의</t>
    <phoneticPr fontId="1" type="noConversion"/>
  </si>
  <si>
    <t>러블버튼스커트</t>
    <phoneticPr fontId="1" type="noConversion"/>
  </si>
  <si>
    <t>하의</t>
    <phoneticPr fontId="1" type="noConversion"/>
  </si>
  <si>
    <t>러블버튼스커트</t>
    <phoneticPr fontId="1" type="noConversion"/>
  </si>
  <si>
    <t>포켓야상</t>
    <phoneticPr fontId="1" type="noConversion"/>
  </si>
  <si>
    <t>라운니트탑</t>
    <phoneticPr fontId="1" type="noConversion"/>
  </si>
  <si>
    <t>오프니트탑</t>
    <phoneticPr fontId="1" type="noConversion"/>
  </si>
  <si>
    <t>브이소매니트탑</t>
    <phoneticPr fontId="1" type="noConversion"/>
  </si>
  <si>
    <t>브이넥니트탑</t>
    <phoneticPr fontId="1" type="noConversion"/>
  </si>
  <si>
    <t>시스루하이넥</t>
    <phoneticPr fontId="1" type="noConversion"/>
  </si>
  <si>
    <t>플레어탑</t>
    <phoneticPr fontId="1" type="noConversion"/>
  </si>
  <si>
    <t>슬림탑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</si>
</sst>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\ ;[Red]\-#,##0\ ;;@\ "/>
    <numFmt numFmtId="177" formatCode="d\(aaa\)"/>
    <numFmt numFmtId="178" formatCode="#,##0\ ;[Red]\-#,##0\ "/>
    <numFmt numFmtId="179" formatCode="[Blue]\+#,##0\ ;[Red]\-#,##0\ "/>
    <numFmt numFmtId="180" formatCode="General&quot;월&quot;"/>
    <numFmt numFmtId="181" formatCode="&quot;₩&quot;\ #,##0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4"/>
      <name val="맑은 고딕"/>
      <family val="3"/>
      <charset val="129"/>
      <scheme val="minor"/>
    </font>
    <font>
      <b/>
      <sz val="10"/>
      <color theme="0" tint="-0.499984740745262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</fills>
  <borders count="3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/>
      <diagonal/>
    </border>
    <border>
      <left style="thin">
        <color indexed="64"/>
      </left>
      <right style="thin">
        <color theme="0" tint="-0.34998626667073579"/>
      </right>
      <top style="double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double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double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3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1" fontId="3" fillId="0" borderId="1" xfId="1" applyFont="1" applyBorder="1" applyAlignment="1">
      <alignment horizontal="right" vertical="center"/>
    </xf>
    <xf numFmtId="0" fontId="0" fillId="0" borderId="1" xfId="0" applyBorder="1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41" fontId="3" fillId="0" borderId="1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shrinkToFit="1"/>
    </xf>
    <xf numFmtId="14" fontId="3" fillId="0" borderId="0" xfId="0" applyNumberFormat="1" applyFont="1" applyAlignment="1">
      <alignment horizontal="center" vertical="center" shrinkToFit="1"/>
    </xf>
    <xf numFmtId="14" fontId="4" fillId="0" borderId="2" xfId="0" applyNumberFormat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3" borderId="5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14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right" vertical="center" shrinkToFit="1"/>
    </xf>
    <xf numFmtId="0" fontId="4" fillId="3" borderId="5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177" fontId="4" fillId="3" borderId="9" xfId="0" applyNumberFormat="1" applyFont="1" applyFill="1" applyBorder="1" applyAlignment="1">
      <alignment horizontal="center" vertical="center"/>
    </xf>
    <xf numFmtId="177" fontId="4" fillId="3" borderId="7" xfId="0" applyNumberFormat="1" applyFont="1" applyFill="1" applyBorder="1" applyAlignment="1">
      <alignment horizontal="center" vertical="center"/>
    </xf>
    <xf numFmtId="177" fontId="4" fillId="3" borderId="12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78" fontId="3" fillId="0" borderId="10" xfId="0" applyNumberFormat="1" applyFont="1" applyBorder="1" applyAlignment="1">
      <alignment horizontal="right" vertical="center"/>
    </xf>
    <xf numFmtId="178" fontId="3" fillId="0" borderId="5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right" vertical="center"/>
    </xf>
    <xf numFmtId="178" fontId="4" fillId="0" borderId="16" xfId="0" applyNumberFormat="1" applyFont="1" applyBorder="1" applyAlignment="1">
      <alignment horizontal="right" vertical="center"/>
    </xf>
    <xf numFmtId="179" fontId="3" fillId="0" borderId="11" xfId="0" applyNumberFormat="1" applyFont="1" applyBorder="1" applyAlignment="1">
      <alignment horizontal="right" vertical="center"/>
    </xf>
    <xf numFmtId="179" fontId="3" fillId="0" borderId="8" xfId="0" applyNumberFormat="1" applyFont="1" applyBorder="1" applyAlignment="1">
      <alignment horizontal="right" vertical="center"/>
    </xf>
    <xf numFmtId="179" fontId="3" fillId="0" borderId="14" xfId="0" applyNumberFormat="1" applyFont="1" applyBorder="1" applyAlignment="1">
      <alignment horizontal="right" vertical="center"/>
    </xf>
    <xf numFmtId="179" fontId="4" fillId="0" borderId="17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 shrinkToFit="1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5" fillId="0" borderId="0" xfId="0" applyFont="1" applyFill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3" fontId="4" fillId="0" borderId="2" xfId="0" applyNumberFormat="1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80" fontId="4" fillId="3" borderId="9" xfId="0" applyNumberFormat="1" applyFont="1" applyFill="1" applyBorder="1" applyAlignment="1">
      <alignment horizontal="center" vertical="center"/>
    </xf>
    <xf numFmtId="180" fontId="4" fillId="3" borderId="7" xfId="0" applyNumberFormat="1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3" fillId="0" borderId="1" xfId="1" applyNumberFormat="1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 shrinkToFit="1"/>
    </xf>
    <xf numFmtId="178" fontId="3" fillId="0" borderId="22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/>
    </xf>
    <xf numFmtId="178" fontId="3" fillId="0" borderId="23" xfId="0" applyNumberFormat="1" applyFont="1" applyBorder="1" applyAlignment="1">
      <alignment horizontal="right" vertical="center"/>
    </xf>
    <xf numFmtId="178" fontId="4" fillId="0" borderId="24" xfId="0" applyNumberFormat="1" applyFont="1" applyBorder="1" applyAlignment="1">
      <alignment horizontal="right" vertical="center"/>
    </xf>
    <xf numFmtId="0" fontId="4" fillId="3" borderId="30" xfId="0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6" fillId="0" borderId="0" xfId="0" applyFont="1">
      <alignment vertical="center"/>
    </xf>
    <xf numFmtId="14" fontId="4" fillId="0" borderId="3" xfId="0" applyNumberFormat="1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14" fontId="4" fillId="0" borderId="2" xfId="0" applyNumberFormat="1" applyFont="1" applyBorder="1" applyAlignment="1" applyProtection="1">
      <alignment horizontal="center" vertical="center"/>
      <protection locked="0"/>
    </xf>
    <xf numFmtId="0" fontId="5" fillId="4" borderId="18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181" fontId="8" fillId="0" borderId="20" xfId="0" applyNumberFormat="1" applyFont="1" applyFill="1" applyBorder="1" applyAlignment="1">
      <alignment horizontal="center" vertical="center"/>
    </xf>
    <xf numFmtId="181" fontId="8" fillId="0" borderId="21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5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ont>
        <b/>
        <i val="0"/>
      </font>
      <border>
        <left style="thin">
          <color theme="0" tint="-0.34998626667073579"/>
        </left>
        <right style="thin">
          <color theme="0" tint="-0.34998626667073579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8CD050"/>
      <color rgb="FF114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>
                <a:solidFill>
                  <a:schemeClr val="tx1">
                    <a:lumMod val="50000"/>
                    <a:lumOff val="50000"/>
                  </a:schemeClr>
                </a:solidFill>
              </a:defRPr>
            </a:pPr>
            <a:r>
              <a:rPr lang="ko-KR" altLang="en-US">
                <a:solidFill>
                  <a:schemeClr val="tx1">
                    <a:lumMod val="50000"/>
                    <a:lumOff val="50000"/>
                  </a:schemeClr>
                </a:solidFill>
              </a:rPr>
              <a:t>월별 손익 현황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664784367178214"/>
          <c:y val="0.1298752413657544"/>
          <c:w val="0.87068342886814576"/>
          <c:h val="0.83751823973545159"/>
        </c:manualLayout>
      </c:layout>
      <c:barChart>
        <c:barDir val="col"/>
        <c:grouping val="clustered"/>
        <c:varyColors val="1"/>
        <c:ser>
          <c:idx val="0"/>
          <c:order val="0"/>
          <c:invertIfNegative val="0"/>
          <c:dLbls>
            <c:numFmt formatCode="#,###;[Red]\-#,###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100" b="1"/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월별손익현황!$B$9:$B$20</c:f>
              <c:numCache>
                <c:formatCode>General"월"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월별손익현황!$H$9:$H$20</c:f>
              <c:numCache>
                <c:formatCode>[Blue]\+#,##0\ ;[Red]\-#,##0\ 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-3279800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BA68-48FF-A3D4-930C8F561D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axId val="235486880"/>
        <c:axId val="235487440"/>
      </c:barChart>
      <c:catAx>
        <c:axId val="235486880"/>
        <c:scaling>
          <c:orientation val="minMax"/>
        </c:scaling>
        <c:delete val="0"/>
        <c:axPos val="b"/>
        <c:numFmt formatCode="General&quot;월&quot;" sourceLinked="0"/>
        <c:majorTickMark val="out"/>
        <c:minorTickMark val="none"/>
        <c:tickLblPos val="nextTo"/>
        <c:spPr>
          <a:ln w="15875"/>
        </c:spPr>
        <c:txPr>
          <a:bodyPr/>
          <a:lstStyle/>
          <a:p>
            <a:pPr>
              <a:defRPr b="1"/>
            </a:pPr>
            <a:endParaRPr lang="ko-KR"/>
          </a:p>
        </c:txPr>
        <c:crossAx val="235487440"/>
        <c:crosses val="autoZero"/>
        <c:auto val="1"/>
        <c:lblAlgn val="ctr"/>
        <c:lblOffset val="100"/>
        <c:noMultiLvlLbl val="0"/>
      </c:catAx>
      <c:valAx>
        <c:axId val="235487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_);[Red]\-#,##0" sourceLinked="0"/>
        <c:majorTickMark val="out"/>
        <c:minorTickMark val="none"/>
        <c:tickLblPos val="nextTo"/>
        <c:crossAx val="235486880"/>
        <c:crosses val="autoZero"/>
        <c:crossBetween val="between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List" dx="16" fmlaLink="h_월별판매현황!$B$2" fmlaRange="h_일별손익현황!$B$8:$B$19" noThreeD="1" sel="2" val="0"/>
</file>

<file path=xl/ctrlProps/ctrlProp2.xml><?xml version="1.0" encoding="utf-8"?>
<formControlPr xmlns="http://schemas.microsoft.com/office/spreadsheetml/2009/9/main" objectType="List" dx="16" fmlaLink="h_일별손익현황!$B$6" fmlaRange="h_일별손익현황!$B$8:$B$19" noThreeD="1" sel="2" val="0"/>
</file>

<file path=xl/ctrlProps/ctrlProp3.xml><?xml version="1.0" encoding="utf-8"?>
<formControlPr xmlns="http://schemas.microsoft.com/office/spreadsheetml/2009/9/main" objectType="List" dx="16" fmlaLink="h_일별손익현황!$C$6" fmlaRange="h_일별손익현황!$C$8:$C$19" noThreeD="1" sel="3" val="0"/>
</file>

<file path=xl/ctrlProps/ctrlProp4.xml><?xml version="1.0" encoding="utf-8"?>
<formControlPr xmlns="http://schemas.microsoft.com/office/spreadsheetml/2009/9/main" objectType="List" dx="16" fmlaLink="h_월별손익현황!$B$6" fmlaRange="h_월별손익현황!$B$8:$B$19" noThreeD="1" sel="2" val="0"/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2.png"/><Relationship Id="rId18" Type="http://schemas.openxmlformats.org/officeDocument/2006/relationships/image" Target="../media/image16.png"/><Relationship Id="rId26" Type="http://schemas.openxmlformats.org/officeDocument/2006/relationships/image" Target="../media/image23.jpg"/><Relationship Id="rId3" Type="http://schemas.openxmlformats.org/officeDocument/2006/relationships/image" Target="../media/image3.jpg"/><Relationship Id="rId21" Type="http://schemas.openxmlformats.org/officeDocument/2006/relationships/hyperlink" Target="http://excel.bizforms.co.kr/counsel/index.asp" TargetMode="External"/><Relationship Id="rId34" Type="http://schemas.openxmlformats.org/officeDocument/2006/relationships/image" Target="../media/image31.jpg"/><Relationship Id="rId7" Type="http://schemas.openxmlformats.org/officeDocument/2006/relationships/image" Target="../media/image7.jpg"/><Relationship Id="rId12" Type="http://schemas.openxmlformats.org/officeDocument/2006/relationships/image" Target="../media/image11.jpeg"/><Relationship Id="rId17" Type="http://schemas.openxmlformats.org/officeDocument/2006/relationships/hyperlink" Target="http://excel.bizforms.co.kr/contents/index.asp" TargetMode="External"/><Relationship Id="rId25" Type="http://schemas.openxmlformats.org/officeDocument/2006/relationships/image" Target="../media/image22.jpg"/><Relationship Id="rId33" Type="http://schemas.openxmlformats.org/officeDocument/2006/relationships/image" Target="../media/image30.jpg"/><Relationship Id="rId2" Type="http://schemas.openxmlformats.org/officeDocument/2006/relationships/image" Target="../media/image2.jpg"/><Relationship Id="rId16" Type="http://schemas.openxmlformats.org/officeDocument/2006/relationships/image" Target="../media/image15.png"/><Relationship Id="rId20" Type="http://schemas.openxmlformats.org/officeDocument/2006/relationships/image" Target="../media/image18.png"/><Relationship Id="rId29" Type="http://schemas.openxmlformats.org/officeDocument/2006/relationships/image" Target="../media/image2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0.png"/><Relationship Id="rId24" Type="http://schemas.openxmlformats.org/officeDocument/2006/relationships/image" Target="../media/image21.jpg"/><Relationship Id="rId32" Type="http://schemas.openxmlformats.org/officeDocument/2006/relationships/image" Target="../media/image29.jpg"/><Relationship Id="rId5" Type="http://schemas.openxmlformats.org/officeDocument/2006/relationships/image" Target="../media/image5.jpg"/><Relationship Id="rId15" Type="http://schemas.openxmlformats.org/officeDocument/2006/relationships/image" Target="../media/image14.png"/><Relationship Id="rId23" Type="http://schemas.openxmlformats.org/officeDocument/2006/relationships/image" Target="../media/image20.jpg"/><Relationship Id="rId28" Type="http://schemas.openxmlformats.org/officeDocument/2006/relationships/image" Target="../media/image25.jpg"/><Relationship Id="rId36" Type="http://schemas.openxmlformats.org/officeDocument/2006/relationships/image" Target="../media/image33.jpg"/><Relationship Id="rId10" Type="http://schemas.openxmlformats.org/officeDocument/2006/relationships/hyperlink" Target="http://excel.bizforms.co.kr/image/Excel%20Macro%20Security%20AutoSet.exe" TargetMode="External"/><Relationship Id="rId19" Type="http://schemas.openxmlformats.org/officeDocument/2006/relationships/image" Target="../media/image17.png"/><Relationship Id="rId31" Type="http://schemas.openxmlformats.org/officeDocument/2006/relationships/image" Target="../media/image28.jpg"/><Relationship Id="rId4" Type="http://schemas.openxmlformats.org/officeDocument/2006/relationships/image" Target="../media/image4.jpg"/><Relationship Id="rId9" Type="http://schemas.openxmlformats.org/officeDocument/2006/relationships/image" Target="../media/image9.png"/><Relationship Id="rId14" Type="http://schemas.openxmlformats.org/officeDocument/2006/relationships/image" Target="../media/image13.png"/><Relationship Id="rId22" Type="http://schemas.openxmlformats.org/officeDocument/2006/relationships/image" Target="../media/image19.png"/><Relationship Id="rId27" Type="http://schemas.openxmlformats.org/officeDocument/2006/relationships/image" Target="../media/image24.jpg"/><Relationship Id="rId30" Type="http://schemas.openxmlformats.org/officeDocument/2006/relationships/image" Target="../media/image27.jpg"/><Relationship Id="rId35" Type="http://schemas.openxmlformats.org/officeDocument/2006/relationships/image" Target="../media/image32.jpg"/><Relationship Id="rId8" Type="http://schemas.openxmlformats.org/officeDocument/2006/relationships/image" Target="../media/image8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9.png"/><Relationship Id="rId3" Type="http://schemas.openxmlformats.org/officeDocument/2006/relationships/hyperlink" Target="http://excel.bizforms.co.kr/contents/index.asp" TargetMode="External"/><Relationship Id="rId7" Type="http://schemas.openxmlformats.org/officeDocument/2006/relationships/hyperlink" Target="http://excel.bizforms.co.kr/counsel/index.asp" TargetMode="External"/><Relationship Id="rId2" Type="http://schemas.openxmlformats.org/officeDocument/2006/relationships/image" Target="../media/image15.png"/><Relationship Id="rId1" Type="http://schemas.openxmlformats.org/officeDocument/2006/relationships/image" Target="../media/image14.png"/><Relationship Id="rId6" Type="http://schemas.openxmlformats.org/officeDocument/2006/relationships/image" Target="../media/image18.png"/><Relationship Id="rId5" Type="http://schemas.openxmlformats.org/officeDocument/2006/relationships/image" Target="../media/image17.png"/><Relationship Id="rId4" Type="http://schemas.openxmlformats.org/officeDocument/2006/relationships/image" Target="../media/image16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4.png"/><Relationship Id="rId7" Type="http://schemas.openxmlformats.org/officeDocument/2006/relationships/image" Target="../media/image17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Relationship Id="rId6" Type="http://schemas.openxmlformats.org/officeDocument/2006/relationships/image" Target="../media/image16.png"/><Relationship Id="rId5" Type="http://schemas.openxmlformats.org/officeDocument/2006/relationships/hyperlink" Target="http://excel.bizforms.co.kr/contents/index.asp" TargetMode="External"/><Relationship Id="rId10" Type="http://schemas.openxmlformats.org/officeDocument/2006/relationships/image" Target="../media/image19.png"/><Relationship Id="rId4" Type="http://schemas.openxmlformats.org/officeDocument/2006/relationships/image" Target="../media/image15.png"/><Relationship Id="rId9" Type="http://schemas.openxmlformats.org/officeDocument/2006/relationships/hyperlink" Target="http://excel.bizforms.co.kr/counsel/index.asp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4.png"/><Relationship Id="rId7" Type="http://schemas.openxmlformats.org/officeDocument/2006/relationships/image" Target="../media/image17.png"/><Relationship Id="rId2" Type="http://schemas.openxmlformats.org/officeDocument/2006/relationships/image" Target="../media/image35.png"/><Relationship Id="rId1" Type="http://schemas.openxmlformats.org/officeDocument/2006/relationships/image" Target="../media/image34.png"/><Relationship Id="rId6" Type="http://schemas.openxmlformats.org/officeDocument/2006/relationships/image" Target="../media/image16.png"/><Relationship Id="rId5" Type="http://schemas.openxmlformats.org/officeDocument/2006/relationships/hyperlink" Target="http://excel.bizforms.co.kr/contents/index.asp" TargetMode="External"/><Relationship Id="rId10" Type="http://schemas.openxmlformats.org/officeDocument/2006/relationships/image" Target="../media/image19.png"/><Relationship Id="rId4" Type="http://schemas.openxmlformats.org/officeDocument/2006/relationships/image" Target="../media/image15.png"/><Relationship Id="rId9" Type="http://schemas.openxmlformats.org/officeDocument/2006/relationships/hyperlink" Target="http://excel.bizforms.co.kr/counsel/index.asp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38.png"/><Relationship Id="rId7" Type="http://schemas.openxmlformats.org/officeDocument/2006/relationships/image" Target="../media/image16.png"/><Relationship Id="rId2" Type="http://schemas.openxmlformats.org/officeDocument/2006/relationships/image" Target="../media/image37.png"/><Relationship Id="rId1" Type="http://schemas.openxmlformats.org/officeDocument/2006/relationships/image" Target="../media/image36.png"/><Relationship Id="rId6" Type="http://schemas.openxmlformats.org/officeDocument/2006/relationships/hyperlink" Target="http://excel.bizforms.co.kr/contents/index.asp" TargetMode="External"/><Relationship Id="rId11" Type="http://schemas.openxmlformats.org/officeDocument/2006/relationships/image" Target="../media/image19.png"/><Relationship Id="rId5" Type="http://schemas.openxmlformats.org/officeDocument/2006/relationships/image" Target="../media/image15.png"/><Relationship Id="rId10" Type="http://schemas.openxmlformats.org/officeDocument/2006/relationships/hyperlink" Target="http://excel.bizforms.co.kr/counsel/index.asp" TargetMode="External"/><Relationship Id="rId4" Type="http://schemas.openxmlformats.org/officeDocument/2006/relationships/image" Target="../media/image14.png"/><Relationship Id="rId9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38.png"/><Relationship Id="rId7" Type="http://schemas.openxmlformats.org/officeDocument/2006/relationships/image" Target="../media/image16.png"/><Relationship Id="rId2" Type="http://schemas.openxmlformats.org/officeDocument/2006/relationships/image" Target="../media/image37.png"/><Relationship Id="rId1" Type="http://schemas.openxmlformats.org/officeDocument/2006/relationships/image" Target="../media/image39.png"/><Relationship Id="rId6" Type="http://schemas.openxmlformats.org/officeDocument/2006/relationships/hyperlink" Target="http://excel.bizforms.co.kr/contents/index.asp" TargetMode="External"/><Relationship Id="rId11" Type="http://schemas.openxmlformats.org/officeDocument/2006/relationships/image" Target="../media/image19.png"/><Relationship Id="rId5" Type="http://schemas.openxmlformats.org/officeDocument/2006/relationships/image" Target="../media/image15.png"/><Relationship Id="rId10" Type="http://schemas.openxmlformats.org/officeDocument/2006/relationships/hyperlink" Target="http://excel.bizforms.co.kr/counsel/index.asp" TargetMode="External"/><Relationship Id="rId4" Type="http://schemas.openxmlformats.org/officeDocument/2006/relationships/image" Target="../media/image14.png"/><Relationship Id="rId9" Type="http://schemas.openxmlformats.org/officeDocument/2006/relationships/image" Target="../media/image18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38.png"/><Relationship Id="rId7" Type="http://schemas.openxmlformats.org/officeDocument/2006/relationships/image" Target="../media/image16.png"/><Relationship Id="rId2" Type="http://schemas.openxmlformats.org/officeDocument/2006/relationships/image" Target="../media/image37.png"/><Relationship Id="rId1" Type="http://schemas.openxmlformats.org/officeDocument/2006/relationships/image" Target="../media/image39.png"/><Relationship Id="rId6" Type="http://schemas.openxmlformats.org/officeDocument/2006/relationships/hyperlink" Target="http://excel.bizforms.co.kr/contents/index.asp" TargetMode="External"/><Relationship Id="rId11" Type="http://schemas.openxmlformats.org/officeDocument/2006/relationships/image" Target="../media/image40.png"/><Relationship Id="rId5" Type="http://schemas.openxmlformats.org/officeDocument/2006/relationships/image" Target="../media/image15.png"/><Relationship Id="rId10" Type="http://schemas.openxmlformats.org/officeDocument/2006/relationships/hyperlink" Target="http://excel.bizforms.co.kr/counsel/index.asp" TargetMode="External"/><Relationship Id="rId4" Type="http://schemas.openxmlformats.org/officeDocument/2006/relationships/image" Target="../media/image14.png"/><Relationship Id="rId9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6.png"/><Relationship Id="rId3" Type="http://schemas.openxmlformats.org/officeDocument/2006/relationships/image" Target="../media/image37.png"/><Relationship Id="rId7" Type="http://schemas.openxmlformats.org/officeDocument/2006/relationships/hyperlink" Target="http://excel.bizforms.co.kr/contents/index.asp" TargetMode="External"/><Relationship Id="rId12" Type="http://schemas.openxmlformats.org/officeDocument/2006/relationships/image" Target="../media/image40.png"/><Relationship Id="rId2" Type="http://schemas.openxmlformats.org/officeDocument/2006/relationships/image" Target="../media/image39.png"/><Relationship Id="rId1" Type="http://schemas.openxmlformats.org/officeDocument/2006/relationships/chart" Target="../charts/chart1.xml"/><Relationship Id="rId6" Type="http://schemas.openxmlformats.org/officeDocument/2006/relationships/image" Target="../media/image15.png"/><Relationship Id="rId11" Type="http://schemas.openxmlformats.org/officeDocument/2006/relationships/hyperlink" Target="http://excel.bizforms.co.kr/counsel/index.asp" TargetMode="External"/><Relationship Id="rId5" Type="http://schemas.openxmlformats.org/officeDocument/2006/relationships/image" Target="../media/image14.png"/><Relationship Id="rId10" Type="http://schemas.openxmlformats.org/officeDocument/2006/relationships/image" Target="../media/image18.png"/><Relationship Id="rId4" Type="http://schemas.openxmlformats.org/officeDocument/2006/relationships/image" Target="../media/image38.png"/><Relationship Id="rId9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38.png"/><Relationship Id="rId7" Type="http://schemas.openxmlformats.org/officeDocument/2006/relationships/image" Target="../media/image16.png"/><Relationship Id="rId2" Type="http://schemas.openxmlformats.org/officeDocument/2006/relationships/image" Target="../media/image37.png"/><Relationship Id="rId1" Type="http://schemas.openxmlformats.org/officeDocument/2006/relationships/image" Target="../media/image36.png"/><Relationship Id="rId6" Type="http://schemas.openxmlformats.org/officeDocument/2006/relationships/hyperlink" Target="http://excel.bizforms.co.kr/contents/index.asp" TargetMode="External"/><Relationship Id="rId11" Type="http://schemas.openxmlformats.org/officeDocument/2006/relationships/image" Target="../media/image40.png"/><Relationship Id="rId5" Type="http://schemas.openxmlformats.org/officeDocument/2006/relationships/image" Target="../media/image15.png"/><Relationship Id="rId10" Type="http://schemas.openxmlformats.org/officeDocument/2006/relationships/hyperlink" Target="http://excel.bizforms.co.kr/counsel/index.asp" TargetMode="External"/><Relationship Id="rId4" Type="http://schemas.openxmlformats.org/officeDocument/2006/relationships/image" Target="../media/image14.png"/><Relationship Id="rId9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255</xdr:row>
      <xdr:rowOff>0</xdr:rowOff>
    </xdr:from>
    <xdr:to>
      <xdr:col>39</xdr:col>
      <xdr:colOff>42300</xdr:colOff>
      <xdr:row>275</xdr:row>
      <xdr:rowOff>206701</xdr:rowOff>
    </xdr:to>
    <xdr:pic>
      <xdr:nvPicPr>
        <xdr:cNvPr id="222" name="그림 22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6284595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212</xdr:row>
      <xdr:rowOff>0</xdr:rowOff>
    </xdr:from>
    <xdr:to>
      <xdr:col>39</xdr:col>
      <xdr:colOff>42300</xdr:colOff>
      <xdr:row>241</xdr:row>
      <xdr:rowOff>203605</xdr:rowOff>
    </xdr:to>
    <xdr:pic>
      <xdr:nvPicPr>
        <xdr:cNvPr id="213" name="그림 21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52197000"/>
          <a:ext cx="8614800" cy="738545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178</xdr:row>
      <xdr:rowOff>0</xdr:rowOff>
    </xdr:from>
    <xdr:to>
      <xdr:col>39</xdr:col>
      <xdr:colOff>42300</xdr:colOff>
      <xdr:row>198</xdr:row>
      <xdr:rowOff>206701</xdr:rowOff>
    </xdr:to>
    <xdr:pic>
      <xdr:nvPicPr>
        <xdr:cNvPr id="207" name="그림 20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4377690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146</xdr:row>
      <xdr:rowOff>0</xdr:rowOff>
    </xdr:from>
    <xdr:to>
      <xdr:col>39</xdr:col>
      <xdr:colOff>42300</xdr:colOff>
      <xdr:row>166</xdr:row>
      <xdr:rowOff>206701</xdr:rowOff>
    </xdr:to>
    <xdr:pic>
      <xdr:nvPicPr>
        <xdr:cNvPr id="205" name="그림 20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3585210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111</xdr:row>
      <xdr:rowOff>0</xdr:rowOff>
    </xdr:from>
    <xdr:to>
      <xdr:col>39</xdr:col>
      <xdr:colOff>42300</xdr:colOff>
      <xdr:row>131</xdr:row>
      <xdr:rowOff>206701</xdr:rowOff>
    </xdr:to>
    <xdr:pic>
      <xdr:nvPicPr>
        <xdr:cNvPr id="203" name="그림 20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2718435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78</xdr:row>
      <xdr:rowOff>0</xdr:rowOff>
    </xdr:from>
    <xdr:to>
      <xdr:col>39</xdr:col>
      <xdr:colOff>42300</xdr:colOff>
      <xdr:row>98</xdr:row>
      <xdr:rowOff>206701</xdr:rowOff>
    </xdr:to>
    <xdr:pic>
      <xdr:nvPicPr>
        <xdr:cNvPr id="201" name="그림 200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901190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44</xdr:row>
      <xdr:rowOff>0</xdr:rowOff>
    </xdr:from>
    <xdr:to>
      <xdr:col>39</xdr:col>
      <xdr:colOff>42300</xdr:colOff>
      <xdr:row>64</xdr:row>
      <xdr:rowOff>206701</xdr:rowOff>
    </xdr:to>
    <xdr:pic>
      <xdr:nvPicPr>
        <xdr:cNvPr id="199" name="그림 198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0591800"/>
          <a:ext cx="8614800" cy="5159701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39</xdr:col>
      <xdr:colOff>42300</xdr:colOff>
      <xdr:row>29</xdr:row>
      <xdr:rowOff>206701</xdr:rowOff>
    </xdr:to>
    <xdr:pic>
      <xdr:nvPicPr>
        <xdr:cNvPr id="196" name="그림 195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1924050"/>
          <a:ext cx="8614800" cy="5159701"/>
        </a:xfrm>
        <a:prstGeom prst="rect">
          <a:avLst/>
        </a:prstGeom>
      </xdr:spPr>
    </xdr:pic>
    <xdr:clientData/>
  </xdr:twoCellAnchor>
  <xdr:twoCellAnchor>
    <xdr:from>
      <xdr:col>43</xdr:col>
      <xdr:colOff>76200</xdr:colOff>
      <xdr:row>8</xdr:row>
      <xdr:rowOff>0</xdr:rowOff>
    </xdr:from>
    <xdr:to>
      <xdr:col>57</xdr:col>
      <xdr:colOff>209550</xdr:colOff>
      <xdr:row>17</xdr:row>
      <xdr:rowOff>152400</xdr:rowOff>
    </xdr:to>
    <xdr:grpSp>
      <xdr:nvGrpSpPr>
        <xdr:cNvPr id="15" name="그룹 14"/>
        <xdr:cNvGrpSpPr/>
      </xdr:nvGrpSpPr>
      <xdr:grpSpPr>
        <a:xfrm>
          <a:off x="10315575" y="1676400"/>
          <a:ext cx="3467100" cy="2381250"/>
          <a:chOff x="10325100" y="1485900"/>
          <a:chExt cx="3467100" cy="2381250"/>
        </a:xfrm>
      </xdr:grpSpPr>
      <xdr:pic>
        <xdr:nvPicPr>
          <xdr:cNvPr id="16" name="Picture 171" descr="매크로팝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25100" y="1485900"/>
            <a:ext cx="3467100" cy="23812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" name="Picture 170" descr="매크로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201525" y="3171825"/>
            <a:ext cx="1400175" cy="4667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1</xdr:col>
      <xdr:colOff>180051</xdr:colOff>
      <xdr:row>7</xdr:row>
      <xdr:rowOff>0</xdr:rowOff>
    </xdr:from>
    <xdr:to>
      <xdr:col>41</xdr:col>
      <xdr:colOff>4</xdr:colOff>
      <xdr:row>318</xdr:row>
      <xdr:rowOff>88765</xdr:rowOff>
    </xdr:to>
    <xdr:grpSp>
      <xdr:nvGrpSpPr>
        <xdr:cNvPr id="18" name="그룹 17"/>
        <xdr:cNvGrpSpPr/>
      </xdr:nvGrpSpPr>
      <xdr:grpSpPr>
        <a:xfrm>
          <a:off x="418176" y="1466850"/>
          <a:ext cx="9344953" cy="77069815"/>
          <a:chOff x="418176" y="1152525"/>
          <a:chExt cx="9344953" cy="77069815"/>
        </a:xfrm>
      </xdr:grpSpPr>
      <xdr:pic>
        <xdr:nvPicPr>
          <xdr:cNvPr id="19" name="Picture 167" descr="미리보기_세로bg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4979"/>
          <a:stretch>
            <a:fillRect/>
          </a:stretch>
        </xdr:blipFill>
        <xdr:spPr bwMode="auto">
          <a:xfrm>
            <a:off x="419100" y="70075425"/>
            <a:ext cx="9344029" cy="81469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20" name="그룹 19"/>
          <xdr:cNvGrpSpPr/>
        </xdr:nvGrpSpPr>
        <xdr:grpSpPr>
          <a:xfrm>
            <a:off x="418176" y="1152525"/>
            <a:ext cx="8936542" cy="68910448"/>
            <a:chOff x="371475" y="1238250"/>
            <a:chExt cx="8982075" cy="69283135"/>
          </a:xfrm>
        </xdr:grpSpPr>
        <xdr:sp macro="" textlink="">
          <xdr:nvSpPr>
            <xdr:cNvPr id="21" name="Rectangle 33"/>
            <xdr:cNvSpPr>
              <a:spLocks noChangeArrowheads="1"/>
            </xdr:cNvSpPr>
          </xdr:nvSpPr>
          <xdr:spPr bwMode="auto">
            <a:xfrm>
              <a:off x="669178" y="1667084"/>
              <a:ext cx="8658701" cy="5557496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22" name="Text Box 22"/>
            <xdr:cNvSpPr txBox="1">
              <a:spLocks noChangeArrowheads="1"/>
            </xdr:cNvSpPr>
          </xdr:nvSpPr>
          <xdr:spPr bwMode="auto">
            <a:xfrm>
              <a:off x="371475" y="1238250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1</a:t>
              </a:r>
            </a:p>
          </xdr:txBody>
        </xdr:sp>
        <xdr:sp macro="" textlink="">
          <xdr:nvSpPr>
            <xdr:cNvPr id="23" name="Text Box 24"/>
            <xdr:cNvSpPr txBox="1">
              <a:spLocks noChangeArrowheads="1"/>
            </xdr:cNvSpPr>
          </xdr:nvSpPr>
          <xdr:spPr bwMode="auto">
            <a:xfrm>
              <a:off x="714375" y="1266825"/>
              <a:ext cx="112395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목록관리</a:t>
              </a:r>
            </a:p>
          </xdr:txBody>
        </xdr:sp>
        <xdr:sp macro="" textlink="">
          <xdr:nvSpPr>
            <xdr:cNvPr id="24" name="Text Box 25"/>
            <xdr:cNvSpPr txBox="1">
              <a:spLocks noChangeArrowheads="1"/>
            </xdr:cNvSpPr>
          </xdr:nvSpPr>
          <xdr:spPr bwMode="auto">
            <a:xfrm>
              <a:off x="1916079" y="1438275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대리점목록을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25" name="Rectangle 35"/>
            <xdr:cNvSpPr>
              <a:spLocks noChangeArrowheads="1"/>
            </xdr:cNvSpPr>
          </xdr:nvSpPr>
          <xdr:spPr bwMode="auto">
            <a:xfrm>
              <a:off x="2381930" y="2789721"/>
              <a:ext cx="3467100" cy="55245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969696"/>
              </a:solidFill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이동버튼</a:t>
              </a:r>
            </a:p>
            <a:p>
              <a:pPr algn="l" rtl="0">
                <a:lnSpc>
                  <a:spcPts val="1100"/>
                </a:lnSpc>
                <a:defRPr sz="1000"/>
              </a:pP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각 시트별로 이동할 수 있는 이동버튼입니다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pic>
          <xdr:nvPicPr>
            <xdr:cNvPr id="26" name="Picture 7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89375" y="2152600"/>
              <a:ext cx="7084415" cy="25763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7" name="Text Box 22"/>
            <xdr:cNvSpPr txBox="1">
              <a:spLocks noChangeArrowheads="1"/>
            </xdr:cNvSpPr>
          </xdr:nvSpPr>
          <xdr:spPr bwMode="auto">
            <a:xfrm>
              <a:off x="371475" y="9879896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2</a:t>
              </a:r>
            </a:p>
          </xdr:txBody>
        </xdr:sp>
        <xdr:sp macro="" textlink="">
          <xdr:nvSpPr>
            <xdr:cNvPr id="28" name="Text Box 24"/>
            <xdr:cNvSpPr txBox="1">
              <a:spLocks noChangeArrowheads="1"/>
            </xdr:cNvSpPr>
          </xdr:nvSpPr>
          <xdr:spPr bwMode="auto">
            <a:xfrm>
              <a:off x="714375" y="9917998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매입경비입력</a:t>
              </a:r>
            </a:p>
          </xdr:txBody>
        </xdr:sp>
        <xdr:sp macro="" textlink="">
          <xdr:nvSpPr>
            <xdr:cNvPr id="29" name="Text Box 25"/>
            <xdr:cNvSpPr txBox="1">
              <a:spLocks noChangeArrowheads="1"/>
            </xdr:cNvSpPr>
          </xdr:nvSpPr>
          <xdr:spPr bwMode="auto">
            <a:xfrm>
              <a:off x="2335371" y="10079922"/>
              <a:ext cx="6257925" cy="3333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매입경비를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pic>
          <xdr:nvPicPr>
            <xdr:cNvPr id="30" name="Picture 74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64919" y="3560720"/>
              <a:ext cx="7400341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1" name="Rectangle 33"/>
            <xdr:cNvSpPr>
              <a:spLocks noChangeArrowheads="1"/>
            </xdr:cNvSpPr>
          </xdr:nvSpPr>
          <xdr:spPr bwMode="auto">
            <a:xfrm>
              <a:off x="669182" y="10394251"/>
              <a:ext cx="8658224" cy="555352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32" name="Picture 86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56645" y="11399104"/>
              <a:ext cx="6225761" cy="2381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33" name="AutoShape 87"/>
            <xdr:cNvSpPr>
              <a:spLocks noChangeArrowheads="1"/>
            </xdr:cNvSpPr>
          </xdr:nvSpPr>
          <xdr:spPr bwMode="auto">
            <a:xfrm>
              <a:off x="600075" y="16293057"/>
              <a:ext cx="8582025" cy="1024161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34" name="Rectangle 35"/>
            <xdr:cNvSpPr>
              <a:spLocks noChangeArrowheads="1"/>
            </xdr:cNvSpPr>
          </xdr:nvSpPr>
          <xdr:spPr bwMode="auto">
            <a:xfrm>
              <a:off x="771525" y="16321475"/>
              <a:ext cx="8582025" cy="100531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매입경비입력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수량을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카테고리는 드롭다운 혹은 더블클릭 목록창으로 선택할 수 있으며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상품명은 더블클릭 목록창으로 선택할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상품명 입력 시 매입단가가 자동 표시되며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수량입력 시 매입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/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경비액이 자동계산됩니다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내역입력 시 현 통장잔고에서 금액이 증감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/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차감됩니다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일자별 검색하여 확인할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sp macro="" textlink="">
          <xdr:nvSpPr>
            <xdr:cNvPr id="35" name="Text Box 22"/>
            <xdr:cNvSpPr txBox="1">
              <a:spLocks noChangeArrowheads="1"/>
            </xdr:cNvSpPr>
          </xdr:nvSpPr>
          <xdr:spPr bwMode="auto">
            <a:xfrm>
              <a:off x="371475" y="18284863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3</a:t>
              </a:r>
            </a:p>
          </xdr:txBody>
        </xdr:sp>
        <xdr:sp macro="" textlink="">
          <xdr:nvSpPr>
            <xdr:cNvPr id="36" name="Text Box 24"/>
            <xdr:cNvSpPr txBox="1">
              <a:spLocks noChangeArrowheads="1"/>
            </xdr:cNvSpPr>
          </xdr:nvSpPr>
          <xdr:spPr bwMode="auto">
            <a:xfrm>
              <a:off x="714375" y="18322963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판매입력</a:t>
              </a:r>
            </a:p>
          </xdr:txBody>
        </xdr:sp>
        <xdr:sp macro="" textlink="">
          <xdr:nvSpPr>
            <xdr:cNvPr id="37" name="Text Box 25"/>
            <xdr:cNvSpPr txBox="1">
              <a:spLocks noChangeArrowheads="1"/>
            </xdr:cNvSpPr>
          </xdr:nvSpPr>
          <xdr:spPr bwMode="auto">
            <a:xfrm>
              <a:off x="2252317" y="18484888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판매내역을 입력합니다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38" name="Rectangle 33"/>
            <xdr:cNvSpPr>
              <a:spLocks noChangeArrowheads="1"/>
            </xdr:cNvSpPr>
          </xdr:nvSpPr>
          <xdr:spPr bwMode="auto">
            <a:xfrm>
              <a:off x="667283" y="18837606"/>
              <a:ext cx="8658225" cy="5408695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40" name="Text Box 22"/>
            <xdr:cNvSpPr txBox="1">
              <a:spLocks noChangeArrowheads="1"/>
            </xdr:cNvSpPr>
          </xdr:nvSpPr>
          <xdr:spPr bwMode="auto">
            <a:xfrm>
              <a:off x="371475" y="26469517"/>
              <a:ext cx="390525" cy="42862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ko-KR" altLang="en-US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4</a:t>
              </a:r>
            </a:p>
          </xdr:txBody>
        </xdr:sp>
        <xdr:sp macro="" textlink="">
          <xdr:nvSpPr>
            <xdr:cNvPr id="41" name="Text Box 24"/>
            <xdr:cNvSpPr txBox="1">
              <a:spLocks noChangeArrowheads="1"/>
            </xdr:cNvSpPr>
          </xdr:nvSpPr>
          <xdr:spPr bwMode="auto">
            <a:xfrm>
              <a:off x="714375" y="26507616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판매내역서</a:t>
              </a:r>
            </a:p>
          </xdr:txBody>
        </xdr:sp>
        <xdr:sp macro="" textlink="">
          <xdr:nvSpPr>
            <xdr:cNvPr id="42" name="Text Box 25"/>
            <xdr:cNvSpPr txBox="1">
              <a:spLocks noChangeArrowheads="1"/>
            </xdr:cNvSpPr>
          </xdr:nvSpPr>
          <xdr:spPr bwMode="auto">
            <a:xfrm>
              <a:off x="2166204" y="26660016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기간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매장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결제구분별 판매내역서를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43" name="Rectangle 33"/>
            <xdr:cNvSpPr>
              <a:spLocks noChangeArrowheads="1"/>
            </xdr:cNvSpPr>
          </xdr:nvSpPr>
          <xdr:spPr bwMode="auto">
            <a:xfrm>
              <a:off x="667478" y="27098812"/>
              <a:ext cx="8658225" cy="565314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44" name="Picture 123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78756" y="28671299"/>
              <a:ext cx="5868576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45" name="AutoShape 129"/>
            <xdr:cNvSpPr>
              <a:spLocks noChangeArrowheads="1"/>
            </xdr:cNvSpPr>
          </xdr:nvSpPr>
          <xdr:spPr bwMode="auto">
            <a:xfrm>
              <a:off x="641838" y="33073539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46" name="Rectangle 35"/>
            <xdr:cNvSpPr>
              <a:spLocks noChangeArrowheads="1"/>
            </xdr:cNvSpPr>
          </xdr:nvSpPr>
          <xdr:spPr bwMode="auto">
            <a:xfrm>
              <a:off x="800099" y="33054640"/>
              <a:ext cx="8298903" cy="98628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판매내역서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기간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매장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결제구분별 판매내역서를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marL="0" marR="0" indent="0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47" name="Text Box 22"/>
            <xdr:cNvSpPr txBox="1">
              <a:spLocks noChangeArrowheads="1"/>
            </xdr:cNvSpPr>
          </xdr:nvSpPr>
          <xdr:spPr bwMode="auto">
            <a:xfrm>
              <a:off x="371475" y="43220699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6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48" name="Text Box 24"/>
            <xdr:cNvSpPr txBox="1">
              <a:spLocks noChangeArrowheads="1"/>
            </xdr:cNvSpPr>
          </xdr:nvSpPr>
          <xdr:spPr bwMode="auto">
            <a:xfrm>
              <a:off x="714375" y="43277850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일별손익현황</a:t>
              </a:r>
            </a:p>
          </xdr:txBody>
        </xdr:sp>
        <xdr:sp macro="" textlink="">
          <xdr:nvSpPr>
            <xdr:cNvPr id="49" name="Text Box 25"/>
            <xdr:cNvSpPr txBox="1">
              <a:spLocks noChangeArrowheads="1"/>
            </xdr:cNvSpPr>
          </xdr:nvSpPr>
          <xdr:spPr bwMode="auto">
            <a:xfrm>
              <a:off x="2354034" y="43420724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, </a:t>
              </a: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월을 기준으로 일별 손익현황을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50" name="Text Box 22"/>
            <xdr:cNvSpPr txBox="1">
              <a:spLocks noChangeArrowheads="1"/>
            </xdr:cNvSpPr>
          </xdr:nvSpPr>
          <xdr:spPr bwMode="auto">
            <a:xfrm>
              <a:off x="371475" y="35180981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5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51" name="Text Box 24"/>
            <xdr:cNvSpPr txBox="1">
              <a:spLocks noChangeArrowheads="1"/>
            </xdr:cNvSpPr>
          </xdr:nvSpPr>
          <xdr:spPr bwMode="auto">
            <a:xfrm>
              <a:off x="714375" y="35228606"/>
              <a:ext cx="1057275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월별판매현황</a:t>
              </a:r>
            </a:p>
          </xdr:txBody>
        </xdr:sp>
        <xdr:sp macro="" textlink="">
          <xdr:nvSpPr>
            <xdr:cNvPr id="52" name="Text Box 25"/>
            <xdr:cNvSpPr txBox="1">
              <a:spLocks noChangeArrowheads="1"/>
            </xdr:cNvSpPr>
          </xdr:nvSpPr>
          <xdr:spPr bwMode="auto">
            <a:xfrm>
              <a:off x="2287601" y="35381006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연도를 기준으로 월별 판매현황을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53" name="Rectangle 33"/>
            <xdr:cNvSpPr>
              <a:spLocks noChangeArrowheads="1"/>
            </xdr:cNvSpPr>
          </xdr:nvSpPr>
          <xdr:spPr bwMode="auto">
            <a:xfrm>
              <a:off x="667041" y="35810212"/>
              <a:ext cx="8658225" cy="4969464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54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36620" y="37124778"/>
              <a:ext cx="7375463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55" name="AutoShape 87"/>
            <xdr:cNvSpPr>
              <a:spLocks noChangeArrowheads="1"/>
            </xdr:cNvSpPr>
          </xdr:nvSpPr>
          <xdr:spPr bwMode="auto">
            <a:xfrm>
              <a:off x="561974" y="7389134"/>
              <a:ext cx="8582025" cy="1577363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6" name="Rectangle 35"/>
            <xdr:cNvSpPr>
              <a:spLocks noChangeArrowheads="1"/>
            </xdr:cNvSpPr>
          </xdr:nvSpPr>
          <xdr:spPr bwMode="auto">
            <a:xfrm>
              <a:off x="733425" y="7446282"/>
              <a:ext cx="8582025" cy="1453178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① 카테고리목록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No.,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카테고리명을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상품목록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No.,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카테고리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상품명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매입단가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판매단가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/>
                <a:ea typeface="돋움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③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매장목록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: No.,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매장명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입력한 내역은 내역입력 시 자료를 불러올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.</a:t>
              </a:r>
            </a:p>
          </xdr:txBody>
        </xdr:sp>
        <xdr:sp macro="" textlink="">
          <xdr:nvSpPr>
            <xdr:cNvPr id="57" name="AutoShape 129"/>
            <xdr:cNvSpPr>
              <a:spLocks noChangeArrowheads="1"/>
            </xdr:cNvSpPr>
          </xdr:nvSpPr>
          <xdr:spPr bwMode="auto">
            <a:xfrm>
              <a:off x="641839" y="24554580"/>
              <a:ext cx="8584223" cy="96971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58" name="Rectangle 35"/>
            <xdr:cNvSpPr>
              <a:spLocks noChangeArrowheads="1"/>
            </xdr:cNvSpPr>
          </xdr:nvSpPr>
          <xdr:spPr bwMode="auto">
            <a:xfrm>
              <a:off x="800099" y="24621254"/>
              <a:ext cx="8298903" cy="989223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algn="l" rtl="0">
                <a:lnSpc>
                  <a:spcPts val="1200"/>
                </a:lnSpc>
                <a:defRPr sz="1000"/>
              </a:pP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① 판매입력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판매일자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매장구분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카테고리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결제구분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수량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비고를 입력합니다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매장구분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카테고리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결제구분은 드롭다운으로 선택할 수 있으며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상품명은 더블클릭 목록창으로 선택할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상품명 입력 시 판매단가가 자동 표시되며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수량입력 시 판매금액이 자동 계산됩니다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                  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판매일자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매장구분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카테고리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상품명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, 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결제구분별 검색할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effectLst/>
                  <a:latin typeface="돋움" pitchFamily="50" charset="-127"/>
                  <a:ea typeface="돋움" pitchFamily="50" charset="-127"/>
                </a:rPr>
                <a:t>.</a:t>
              </a:r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rtl="0"/>
              <a:endParaRPr lang="en-US" altLang="ko-KR" sz="1000" b="0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</xdr:txBody>
        </xdr:sp>
        <xdr:sp macro="" textlink="">
          <xdr:nvSpPr>
            <xdr:cNvPr id="59" name="AutoShape 129"/>
            <xdr:cNvSpPr>
              <a:spLocks noChangeArrowheads="1"/>
            </xdr:cNvSpPr>
          </xdr:nvSpPr>
          <xdr:spPr bwMode="auto">
            <a:xfrm>
              <a:off x="581025" y="41180138"/>
              <a:ext cx="8584223" cy="761999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60" name="Rectangle 35"/>
            <xdr:cNvSpPr>
              <a:spLocks noChangeArrowheads="1"/>
            </xdr:cNvSpPr>
          </xdr:nvSpPr>
          <xdr:spPr bwMode="auto">
            <a:xfrm>
              <a:off x="739285" y="41161239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월별판매현황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연도를 기준으로 월별 판매현황을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0" i="0" baseline="0"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endParaRPr>
            </a:p>
            <a:p>
              <a:pPr rtl="0"/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②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A4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사이즈에 맞게 자동으로 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미리보기</a:t>
              </a:r>
              <a:r>
                <a:rPr lang="en-US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/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출력하기</a:t>
              </a:r>
              <a:r>
                <a:rPr lang="ko-KR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등을 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ko-KR" altLang="ko-KR" sz="1000">
                <a:effectLst/>
                <a:latin typeface="돋움" panose="020B0600000101010101" pitchFamily="50" charset="-127"/>
                <a:ea typeface="돋움" panose="020B0600000101010101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0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61" name="Rectangle 33"/>
            <xdr:cNvSpPr>
              <a:spLocks noChangeArrowheads="1"/>
            </xdr:cNvSpPr>
          </xdr:nvSpPr>
          <xdr:spPr bwMode="auto">
            <a:xfrm>
              <a:off x="667040" y="43760430"/>
              <a:ext cx="8658225" cy="563067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pic>
          <xdr:nvPicPr>
            <xdr:cNvPr id="62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665344" y="45178844"/>
              <a:ext cx="4455532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63" name="AutoShape 129"/>
            <xdr:cNvSpPr>
              <a:spLocks noChangeArrowheads="1"/>
            </xdr:cNvSpPr>
          </xdr:nvSpPr>
          <xdr:spPr bwMode="auto">
            <a:xfrm>
              <a:off x="581025" y="49662422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64" name="Rectangle 35"/>
            <xdr:cNvSpPr>
              <a:spLocks noChangeArrowheads="1"/>
            </xdr:cNvSpPr>
          </xdr:nvSpPr>
          <xdr:spPr bwMode="auto">
            <a:xfrm>
              <a:off x="739285" y="49671903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일별손익현황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,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월을 기준으로 일별손익현황을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sp macro="" textlink="">
          <xdr:nvSpPr>
            <xdr:cNvPr id="100" name="Text Box 22"/>
            <xdr:cNvSpPr txBox="1">
              <a:spLocks noChangeArrowheads="1"/>
            </xdr:cNvSpPr>
          </xdr:nvSpPr>
          <xdr:spPr bwMode="auto">
            <a:xfrm>
              <a:off x="371475" y="70054664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9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101" name="Text Box 24"/>
            <xdr:cNvSpPr txBox="1">
              <a:spLocks noChangeArrowheads="1"/>
            </xdr:cNvSpPr>
          </xdr:nvSpPr>
          <xdr:spPr bwMode="auto">
            <a:xfrm>
              <a:off x="790963" y="70111810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인쇄 미리보기</a:t>
              </a:r>
              <a:endParaRPr lang="en-US" altLang="ko-KR" sz="1600" b="1" i="0" u="none" strike="noStrike" baseline="0">
                <a:solidFill>
                  <a:srgbClr val="000000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102" name="Text Box 25"/>
            <xdr:cNvSpPr txBox="1">
              <a:spLocks noChangeArrowheads="1"/>
            </xdr:cNvSpPr>
          </xdr:nvSpPr>
          <xdr:spPr bwMode="auto">
            <a:xfrm>
              <a:off x="2239151" y="70254677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rtl="0"/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A4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사이즈에 최적화되어 있으며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, </a:t>
              </a:r>
              <a:r>
                <a:rPr lang="ko-KR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조회된 데이터 양에 따라 자동 출력할 수 있습니다</a:t>
              </a:r>
              <a:r>
                <a:rPr lang="en-US" altLang="ko-KR" sz="900" b="0" i="0" baseline="0">
                  <a:effectLst/>
                  <a:latin typeface="맑은 고딕" panose="020B0503020000020004" pitchFamily="50" charset="-127"/>
                  <a:ea typeface="맑은 고딕" panose="020B0503020000020004" pitchFamily="50" charset="-127"/>
                  <a:cs typeface="+mn-cs"/>
                </a:rPr>
                <a:t>.</a:t>
              </a:r>
              <a:endParaRPr lang="ko-KR" altLang="ko-KR" sz="900">
                <a:effectLst/>
                <a:latin typeface="맑은 고딕" panose="020B0503020000020004" pitchFamily="50" charset="-127"/>
                <a:ea typeface="맑은 고딕" panose="020B0503020000020004" pitchFamily="50" charset="-127"/>
              </a:endParaRPr>
            </a:p>
          </xdr:txBody>
        </xdr:sp>
        <xdr:pic>
          <xdr:nvPicPr>
            <xdr:cNvPr id="39" name="Picture 107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975536" y="19919247"/>
              <a:ext cx="6730193" cy="24765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10" name="Text Box 22"/>
            <xdr:cNvSpPr txBox="1">
              <a:spLocks noChangeArrowheads="1"/>
            </xdr:cNvSpPr>
          </xdr:nvSpPr>
          <xdr:spPr bwMode="auto">
            <a:xfrm>
              <a:off x="371475" y="51715067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7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211" name="Text Box 24"/>
            <xdr:cNvSpPr txBox="1">
              <a:spLocks noChangeArrowheads="1"/>
            </xdr:cNvSpPr>
          </xdr:nvSpPr>
          <xdr:spPr bwMode="auto">
            <a:xfrm>
              <a:off x="714375" y="51772217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월별손익현황</a:t>
              </a:r>
            </a:p>
          </xdr:txBody>
        </xdr:sp>
        <xdr:sp macro="" textlink="">
          <xdr:nvSpPr>
            <xdr:cNvPr id="212" name="Text Box 25"/>
            <xdr:cNvSpPr txBox="1">
              <a:spLocks noChangeArrowheads="1"/>
            </xdr:cNvSpPr>
          </xdr:nvSpPr>
          <xdr:spPr bwMode="auto">
            <a:xfrm>
              <a:off x="2354034" y="51915092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연도를 기준으로 월별 손익현황을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214" name="Rectangle 33"/>
            <xdr:cNvSpPr>
              <a:spLocks noChangeArrowheads="1"/>
            </xdr:cNvSpPr>
          </xdr:nvSpPr>
          <xdr:spPr bwMode="auto">
            <a:xfrm>
              <a:off x="667039" y="52226069"/>
              <a:ext cx="8658225" cy="7151197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215" name="AutoShape 129"/>
            <xdr:cNvSpPr>
              <a:spLocks noChangeArrowheads="1"/>
            </xdr:cNvSpPr>
          </xdr:nvSpPr>
          <xdr:spPr bwMode="auto">
            <a:xfrm>
              <a:off x="581025" y="59861410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216" name="Rectangle 35"/>
            <xdr:cNvSpPr>
              <a:spLocks noChangeArrowheads="1"/>
            </xdr:cNvSpPr>
          </xdr:nvSpPr>
          <xdr:spPr bwMode="auto">
            <a:xfrm>
              <a:off x="739285" y="59870891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월별손익현황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연도를 기준으로 일별손익현황을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                       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차트와 연동되어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algn="l" rtl="0">
                <a:lnSpc>
                  <a:spcPts val="1200"/>
                </a:lnSpc>
                <a:defRPr sz="1000"/>
              </a:pP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pic>
          <xdr:nvPicPr>
            <xdr:cNvPr id="217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0653" y="53730671"/>
              <a:ext cx="4886341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19" name="Text Box 22"/>
            <xdr:cNvSpPr txBox="1">
              <a:spLocks noChangeArrowheads="1"/>
            </xdr:cNvSpPr>
          </xdr:nvSpPr>
          <xdr:spPr bwMode="auto">
            <a:xfrm>
              <a:off x="371475" y="62306691"/>
              <a:ext cx="390525" cy="438150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54864" tIns="59436" rIns="0" bIns="0" anchor="t" upright="1"/>
            <a:lstStyle/>
            <a:p>
              <a:pPr algn="ctr" rtl="0">
                <a:defRPr sz="1000"/>
              </a:pPr>
              <a:r>
                <a:rPr lang="en-US" altLang="ko-KR" sz="2000" b="1" i="0" u="none" strike="noStrike" baseline="0">
                  <a:solidFill>
                    <a:srgbClr val="5173FF"/>
                  </a:solidFill>
                  <a:latin typeface="맑은 고딕"/>
                  <a:ea typeface="맑은 고딕"/>
                </a:rPr>
                <a:t>8</a:t>
              </a:r>
              <a:endParaRPr lang="ko-KR" altLang="en-US" sz="2000" b="1" i="0" u="none" strike="noStrike" baseline="0">
                <a:solidFill>
                  <a:srgbClr val="5173FF"/>
                </a:solidFill>
                <a:latin typeface="맑은 고딕"/>
                <a:ea typeface="맑은 고딕"/>
              </a:endParaRPr>
            </a:p>
          </xdr:txBody>
        </xdr:sp>
        <xdr:sp macro="" textlink="">
          <xdr:nvSpPr>
            <xdr:cNvPr id="220" name="Text Box 24"/>
            <xdr:cNvSpPr txBox="1">
              <a:spLocks noChangeArrowheads="1"/>
            </xdr:cNvSpPr>
          </xdr:nvSpPr>
          <xdr:spPr bwMode="auto">
            <a:xfrm>
              <a:off x="714375" y="62363842"/>
              <a:ext cx="1333500" cy="4095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wrap="none" lIns="27432" tIns="50292" rIns="0" bIns="0" anchor="t" upright="1">
              <a:noAutofit/>
            </a:bodyPr>
            <a:lstStyle/>
            <a:p>
              <a:pPr algn="l" rtl="0">
                <a:defRPr sz="1000"/>
              </a:pPr>
              <a:r>
                <a:rPr lang="ko-KR" altLang="en-US" sz="16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재고현황</a:t>
              </a:r>
            </a:p>
          </xdr:txBody>
        </xdr:sp>
        <xdr:sp macro="" textlink="">
          <xdr:nvSpPr>
            <xdr:cNvPr id="221" name="Text Box 25"/>
            <xdr:cNvSpPr txBox="1">
              <a:spLocks noChangeArrowheads="1"/>
            </xdr:cNvSpPr>
          </xdr:nvSpPr>
          <xdr:spPr bwMode="auto">
            <a:xfrm>
              <a:off x="1999814" y="62506716"/>
              <a:ext cx="6257925" cy="219075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기간을 기준으로 재고현황을 확인할 수 있습니다</a:t>
              </a:r>
              <a:r>
                <a:rPr lang="en-US" altLang="ko-KR" sz="900" b="0" i="0" u="none" strike="noStrike" baseline="0">
                  <a:solidFill>
                    <a:srgbClr val="333333"/>
                  </a:solidFill>
                  <a:latin typeface="맑은 고딕"/>
                  <a:ea typeface="맑은 고딕"/>
                </a:rPr>
                <a:t>.</a:t>
              </a:r>
            </a:p>
          </xdr:txBody>
        </xdr:sp>
        <xdr:sp macro="" textlink="">
          <xdr:nvSpPr>
            <xdr:cNvPr id="223" name="Rectangle 33"/>
            <xdr:cNvSpPr>
              <a:spLocks noChangeArrowheads="1"/>
            </xdr:cNvSpPr>
          </xdr:nvSpPr>
          <xdr:spPr bwMode="auto">
            <a:xfrm>
              <a:off x="667039" y="62951765"/>
              <a:ext cx="8658225" cy="5073093"/>
            </a:xfrm>
            <a:prstGeom prst="rect">
              <a:avLst/>
            </a:prstGeom>
            <a:solidFill>
              <a:srgbClr val="FFFFFF">
                <a:alpha val="59999"/>
              </a:srgbClr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 algn="ctr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224" name="AutoShape 129"/>
            <xdr:cNvSpPr>
              <a:spLocks noChangeArrowheads="1"/>
            </xdr:cNvSpPr>
          </xdr:nvSpPr>
          <xdr:spPr bwMode="auto">
            <a:xfrm>
              <a:off x="581025" y="67905681"/>
              <a:ext cx="8584223" cy="875720"/>
            </a:xfrm>
            <a:prstGeom prst="roundRect">
              <a:avLst>
                <a:gd name="adj" fmla="val 11111"/>
              </a:avLst>
            </a:prstGeom>
            <a:solidFill>
              <a:srgbClr val="EFF7FF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round/>
                  <a:headEnd/>
                  <a:tailEnd/>
                </a14:hiddenLine>
              </a:ext>
            </a:extLst>
          </xdr:spPr>
        </xdr:sp>
        <xdr:sp macro="" textlink="">
          <xdr:nvSpPr>
            <xdr:cNvPr id="225" name="Rectangle 35"/>
            <xdr:cNvSpPr>
              <a:spLocks noChangeArrowheads="1"/>
            </xdr:cNvSpPr>
          </xdr:nvSpPr>
          <xdr:spPr bwMode="auto">
            <a:xfrm>
              <a:off x="739285" y="67915162"/>
              <a:ext cx="8298903" cy="916351"/>
            </a:xfrm>
            <a:prstGeom prst="rect">
              <a:avLst/>
            </a:prstGeom>
            <a:noFill/>
            <a:ln w="9525">
              <a:noFill/>
              <a:miter lim="800000"/>
              <a:headEnd/>
              <a:tailEnd/>
            </a:ln>
          </xdr:spPr>
          <xdr:txBody>
            <a:bodyPr vertOverflow="clip" wrap="square" lIns="108000" tIns="108000" rIns="108000" bIns="108000" anchor="t" upright="1"/>
            <a:lstStyle/>
            <a:p>
              <a:pPr rtl="0"/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① </a:t>
              </a:r>
              <a:r>
                <a:rPr lang="ko-KR" altLang="en-US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재고현황</a:t>
              </a:r>
              <a:r>
                <a:rPr lang="ko-KR" altLang="ko-KR" sz="1000" b="1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 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: </a:t>
              </a:r>
              <a:r>
                <a:rPr lang="ko-KR" altLang="en-US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기간을 기준으로 재고현황을 확인할 수 있습니다</a:t>
              </a:r>
              <a:r>
                <a:rPr lang="en-US" altLang="ko-KR" sz="1000" b="0" i="0" baseline="0">
                  <a:effectLst/>
                  <a:latin typeface="돋움" panose="020B0600000101010101" pitchFamily="50" charset="-127"/>
                  <a:ea typeface="돋움" panose="020B0600000101010101" pitchFamily="50" charset="-127"/>
                  <a:cs typeface="+mn-cs"/>
                </a:rPr>
                <a:t>.</a:t>
              </a:r>
            </a:p>
            <a:p>
              <a:pPr rtl="0"/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  <a:p>
              <a:pPr algn="l" rtl="0">
                <a:lnSpc>
                  <a:spcPts val="1200"/>
                </a:lnSpc>
                <a:defRPr sz="1000"/>
              </a:pP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②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: A4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사이즈에 맞게 자동으로 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미리보기</a:t>
              </a:r>
              <a:r>
                <a:rPr lang="en-US" altLang="ko-KR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/</a:t>
              </a:r>
              <a:r>
                <a:rPr lang="ko-KR" altLang="en-US" sz="1000" b="1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출력하기</a:t>
              </a:r>
              <a:r>
                <a:rPr lang="ko-KR" altLang="en-US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 등을 할 수 있습니다</a:t>
              </a:r>
              <a:r>
                <a:rPr lang="en-US" altLang="ko-KR" sz="1000" b="0" i="0" u="none" strike="noStrike" baseline="0">
                  <a:solidFill>
                    <a:srgbClr val="000000"/>
                  </a:solidFill>
                  <a:latin typeface="돋움" pitchFamily="50" charset="-127"/>
                  <a:ea typeface="돋움" pitchFamily="50" charset="-127"/>
                </a:rPr>
                <a:t>.</a:t>
              </a:r>
              <a:endParaRPr lang="en-US" altLang="ko-KR" sz="1000" b="1" i="0" u="none" strike="noStrike" baseline="0">
                <a:solidFill>
                  <a:srgbClr val="000000"/>
                </a:solidFill>
                <a:latin typeface="돋움" pitchFamily="50" charset="-127"/>
                <a:ea typeface="돋움" pitchFamily="50" charset="-127"/>
              </a:endParaRPr>
            </a:p>
          </xdr:txBody>
        </xdr:sp>
        <xdr:pic>
          <xdr:nvPicPr>
            <xdr:cNvPr id="226" name="Picture 141" descr="그림자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770653" y="64293566"/>
              <a:ext cx="3938561" cy="27622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</xdr:grpSp>
    <xdr:clientData/>
  </xdr:twoCellAnchor>
  <xdr:twoCellAnchor>
    <xdr:from>
      <xdr:col>0</xdr:col>
      <xdr:colOff>9525</xdr:colOff>
      <xdr:row>0</xdr:row>
      <xdr:rowOff>0</xdr:rowOff>
    </xdr:from>
    <xdr:to>
      <xdr:col>52</xdr:col>
      <xdr:colOff>228600</xdr:colOff>
      <xdr:row>4</xdr:row>
      <xdr:rowOff>114300</xdr:rowOff>
    </xdr:to>
    <xdr:grpSp>
      <xdr:nvGrpSpPr>
        <xdr:cNvPr id="179" name="그룹 178"/>
        <xdr:cNvGrpSpPr/>
      </xdr:nvGrpSpPr>
      <xdr:grpSpPr>
        <a:xfrm>
          <a:off x="9525" y="0"/>
          <a:ext cx="12601575" cy="952500"/>
          <a:chOff x="0" y="0"/>
          <a:chExt cx="12601575" cy="952500"/>
        </a:xfrm>
      </xdr:grpSpPr>
      <xdr:pic>
        <xdr:nvPicPr>
          <xdr:cNvPr id="180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81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2" name="Picture 3" descr="로고">
            <a:hlinkClick xmlns:r="http://schemas.openxmlformats.org/officeDocument/2006/relationships" r:id="rId1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83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4" name="Picture 10" descr="엑셀상담서비스">
            <a:hlinkClick xmlns:r="http://schemas.openxmlformats.org/officeDocument/2006/relationships" r:id="rId1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5" name="Picture 11" descr="엑셀지식in">
            <a:hlinkClick xmlns:r="http://schemas.openxmlformats.org/officeDocument/2006/relationships" r:id="rId21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86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187" name="모서리가 둥근 직사각형 186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188" name="직사각형 187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189" name="직사각형 188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190" name="직사각형 189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191" name="직사각형 190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192" name="모서리가 둥근 직사각형 191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193" name="직사각형 192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194" name="직사각형 193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195" name="직사각형 194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  <xdr:twoCellAnchor editAs="oneCell">
    <xdr:from>
      <xdr:col>3</xdr:col>
      <xdr:colOff>152400</xdr:colOff>
      <xdr:row>11</xdr:row>
      <xdr:rowOff>219075</xdr:rowOff>
    </xdr:from>
    <xdr:to>
      <xdr:col>33</xdr:col>
      <xdr:colOff>161925</xdr:colOff>
      <xdr:row>13</xdr:row>
      <xdr:rowOff>47625</xdr:rowOff>
    </xdr:to>
    <xdr:pic>
      <xdr:nvPicPr>
        <xdr:cNvPr id="197" name="그림 196"/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" y="2638425"/>
          <a:ext cx="7153275" cy="323850"/>
        </a:xfrm>
        <a:prstGeom prst="rect">
          <a:avLst/>
        </a:prstGeom>
      </xdr:spPr>
    </xdr:pic>
    <xdr:clientData/>
  </xdr:twoCellAnchor>
  <xdr:twoCellAnchor editAs="oneCell">
    <xdr:from>
      <xdr:col>3</xdr:col>
      <xdr:colOff>76200</xdr:colOff>
      <xdr:row>17</xdr:row>
      <xdr:rowOff>142875</xdr:rowOff>
    </xdr:from>
    <xdr:to>
      <xdr:col>34</xdr:col>
      <xdr:colOff>57150</xdr:colOff>
      <xdr:row>28</xdr:row>
      <xdr:rowOff>55891</xdr:rowOff>
    </xdr:to>
    <xdr:pic>
      <xdr:nvPicPr>
        <xdr:cNvPr id="198" name="그림 197"/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4048125"/>
          <a:ext cx="7362825" cy="2637166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49</xdr:row>
      <xdr:rowOff>9526</xdr:rowOff>
    </xdr:from>
    <xdr:to>
      <xdr:col>28</xdr:col>
      <xdr:colOff>200025</xdr:colOff>
      <xdr:row>61</xdr:row>
      <xdr:rowOff>138636</xdr:rowOff>
    </xdr:to>
    <xdr:pic>
      <xdr:nvPicPr>
        <xdr:cNvPr id="200" name="그림 199"/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11839576"/>
          <a:ext cx="6143625" cy="3100910"/>
        </a:xfrm>
        <a:prstGeom prst="rect">
          <a:avLst/>
        </a:prstGeom>
      </xdr:spPr>
    </xdr:pic>
    <xdr:clientData/>
  </xdr:twoCellAnchor>
  <xdr:twoCellAnchor editAs="oneCell">
    <xdr:from>
      <xdr:col>3</xdr:col>
      <xdr:colOff>104775</xdr:colOff>
      <xdr:row>83</xdr:row>
      <xdr:rowOff>66675</xdr:rowOff>
    </xdr:from>
    <xdr:to>
      <xdr:col>32</xdr:col>
      <xdr:colOff>180975</xdr:colOff>
      <xdr:row>94</xdr:row>
      <xdr:rowOff>182460</xdr:rowOff>
    </xdr:to>
    <xdr:pic>
      <xdr:nvPicPr>
        <xdr:cNvPr id="202" name="그림 201"/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20316825"/>
          <a:ext cx="6981825" cy="283993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118</xdr:row>
      <xdr:rowOff>133351</xdr:rowOff>
    </xdr:from>
    <xdr:to>
      <xdr:col>27</xdr:col>
      <xdr:colOff>169196</xdr:colOff>
      <xdr:row>127</xdr:row>
      <xdr:rowOff>190501</xdr:rowOff>
    </xdr:to>
    <xdr:pic>
      <xdr:nvPicPr>
        <xdr:cNvPr id="204" name="그림 203"/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2950" y="29051251"/>
          <a:ext cx="5855621" cy="2286000"/>
        </a:xfrm>
        <a:prstGeom prst="rect">
          <a:avLst/>
        </a:prstGeom>
      </xdr:spPr>
    </xdr:pic>
    <xdr:clientData/>
  </xdr:twoCellAnchor>
  <xdr:twoCellAnchor editAs="oneCell">
    <xdr:from>
      <xdr:col>3</xdr:col>
      <xdr:colOff>9525</xdr:colOff>
      <xdr:row>152</xdr:row>
      <xdr:rowOff>104776</xdr:rowOff>
    </xdr:from>
    <xdr:to>
      <xdr:col>33</xdr:col>
      <xdr:colOff>215231</xdr:colOff>
      <xdr:row>160</xdr:row>
      <xdr:rowOff>200026</xdr:rowOff>
    </xdr:to>
    <xdr:pic>
      <xdr:nvPicPr>
        <xdr:cNvPr id="206" name="그림 205"/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37442776"/>
          <a:ext cx="7349456" cy="2076450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184</xdr:row>
      <xdr:rowOff>180976</xdr:rowOff>
    </xdr:from>
    <xdr:to>
      <xdr:col>21</xdr:col>
      <xdr:colOff>133350</xdr:colOff>
      <xdr:row>199</xdr:row>
      <xdr:rowOff>55120</xdr:rowOff>
    </xdr:to>
    <xdr:pic>
      <xdr:nvPicPr>
        <xdr:cNvPr id="209" name="그림 208"/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4850" y="45443776"/>
          <a:ext cx="4429125" cy="3588894"/>
        </a:xfrm>
        <a:prstGeom prst="rect">
          <a:avLst/>
        </a:prstGeom>
      </xdr:spPr>
    </xdr:pic>
    <xdr:clientData/>
  </xdr:twoCellAnchor>
  <xdr:twoCellAnchor editAs="oneCell">
    <xdr:from>
      <xdr:col>3</xdr:col>
      <xdr:colOff>57151</xdr:colOff>
      <xdr:row>219</xdr:row>
      <xdr:rowOff>19050</xdr:rowOff>
    </xdr:from>
    <xdr:to>
      <xdr:col>23</xdr:col>
      <xdr:colOff>215181</xdr:colOff>
      <xdr:row>232</xdr:row>
      <xdr:rowOff>200025</xdr:rowOff>
    </xdr:to>
    <xdr:pic>
      <xdr:nvPicPr>
        <xdr:cNvPr id="218" name="그림 217"/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6" y="53949600"/>
          <a:ext cx="4920530" cy="340042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261</xdr:row>
      <xdr:rowOff>104775</xdr:rowOff>
    </xdr:from>
    <xdr:to>
      <xdr:col>19</xdr:col>
      <xdr:colOff>168537</xdr:colOff>
      <xdr:row>270</xdr:row>
      <xdr:rowOff>190500</xdr:rowOff>
    </xdr:to>
    <xdr:pic>
      <xdr:nvPicPr>
        <xdr:cNvPr id="227" name="그림 226"/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64436625"/>
          <a:ext cx="3921387" cy="2314575"/>
        </a:xfrm>
        <a:prstGeom prst="rect">
          <a:avLst/>
        </a:prstGeom>
      </xdr:spPr>
    </xdr:pic>
    <xdr:clientData/>
  </xdr:twoCellAnchor>
  <xdr:twoCellAnchor editAs="oneCell">
    <xdr:from>
      <xdr:col>2</xdr:col>
      <xdr:colOff>142876</xdr:colOff>
      <xdr:row>285</xdr:row>
      <xdr:rowOff>152400</xdr:rowOff>
    </xdr:from>
    <xdr:to>
      <xdr:col>18</xdr:col>
      <xdr:colOff>190019</xdr:colOff>
      <xdr:row>307</xdr:row>
      <xdr:rowOff>104100</xdr:rowOff>
    </xdr:to>
    <xdr:pic>
      <xdr:nvPicPr>
        <xdr:cNvPr id="228" name="그림 227"/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6" y="70427850"/>
          <a:ext cx="3857143" cy="54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85726</xdr:colOff>
      <xdr:row>287</xdr:row>
      <xdr:rowOff>171450</xdr:rowOff>
    </xdr:from>
    <xdr:to>
      <xdr:col>30</xdr:col>
      <xdr:colOff>8851</xdr:colOff>
      <xdr:row>302</xdr:row>
      <xdr:rowOff>136088</xdr:rowOff>
    </xdr:to>
    <xdr:pic>
      <xdr:nvPicPr>
        <xdr:cNvPr id="229" name="그림 228"/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1" y="70942200"/>
          <a:ext cx="5400000" cy="3679388"/>
        </a:xfrm>
        <a:prstGeom prst="rect">
          <a:avLst/>
        </a:prstGeom>
      </xdr:spPr>
    </xdr:pic>
    <xdr:clientData/>
  </xdr:twoCellAnchor>
  <xdr:twoCellAnchor editAs="oneCell">
    <xdr:from>
      <xdr:col>2</xdr:col>
      <xdr:colOff>200026</xdr:colOff>
      <xdr:row>289</xdr:row>
      <xdr:rowOff>85725</xdr:rowOff>
    </xdr:from>
    <xdr:to>
      <xdr:col>19</xdr:col>
      <xdr:colOff>9044</xdr:colOff>
      <xdr:row>311</xdr:row>
      <xdr:rowOff>37425</xdr:rowOff>
    </xdr:to>
    <xdr:pic>
      <xdr:nvPicPr>
        <xdr:cNvPr id="230" name="그림 229"/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276" y="71351775"/>
          <a:ext cx="3857143" cy="5400000"/>
        </a:xfrm>
        <a:prstGeom prst="rect">
          <a:avLst/>
        </a:prstGeom>
      </xdr:spPr>
    </xdr:pic>
    <xdr:clientData/>
  </xdr:twoCellAnchor>
  <xdr:twoCellAnchor editAs="oneCell">
    <xdr:from>
      <xdr:col>6</xdr:col>
      <xdr:colOff>228601</xdr:colOff>
      <xdr:row>292</xdr:row>
      <xdr:rowOff>238125</xdr:rowOff>
    </xdr:from>
    <xdr:to>
      <xdr:col>23</xdr:col>
      <xdr:colOff>37619</xdr:colOff>
      <xdr:row>314</xdr:row>
      <xdr:rowOff>189825</xdr:rowOff>
    </xdr:to>
    <xdr:pic>
      <xdr:nvPicPr>
        <xdr:cNvPr id="231" name="그림 230"/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7351" y="72247125"/>
          <a:ext cx="3857143" cy="540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200026</xdr:colOff>
      <xdr:row>295</xdr:row>
      <xdr:rowOff>238125</xdr:rowOff>
    </xdr:from>
    <xdr:to>
      <xdr:col>30</xdr:col>
      <xdr:colOff>9044</xdr:colOff>
      <xdr:row>317</xdr:row>
      <xdr:rowOff>189825</xdr:rowOff>
    </xdr:to>
    <xdr:pic>
      <xdr:nvPicPr>
        <xdr:cNvPr id="232" name="그림 231"/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95651" y="72990075"/>
          <a:ext cx="3857143" cy="54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0</xdr:colOff>
      <xdr:row>0</xdr:row>
      <xdr:rowOff>952500</xdr:rowOff>
    </xdr:to>
    <xdr:grpSp>
      <xdr:nvGrpSpPr>
        <xdr:cNvPr id="2" name="그룹 1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8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3" descr="로고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0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0" descr="엑셀상담서비스">
            <a:hlinkClick xmlns:r="http://schemas.openxmlformats.org/officeDocument/2006/relationships" r:id="rId3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1" descr="엑셀지식in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3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14" name="모서리가 둥근 직사각형 13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15" name="직사각형 14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16" name="직사각형 15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17" name="직사각형 16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18" name="직사각형 17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19" name="모서리가 둥근 직사각형 18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0" name="직사각형 19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1" name="직사각형 20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2" name="직사각형 21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342900</xdr:colOff>
      <xdr:row>3</xdr:row>
      <xdr:rowOff>228600</xdr:rowOff>
    </xdr:from>
    <xdr:to>
      <xdr:col>3</xdr:col>
      <xdr:colOff>1323975</xdr:colOff>
      <xdr:row>5</xdr:row>
      <xdr:rowOff>0</xdr:rowOff>
    </xdr:to>
    <xdr:pic macro="[0]!모두표시">
      <xdr:nvPicPr>
        <xdr:cNvPr id="4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1225" y="12668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2</xdr:col>
      <xdr:colOff>180975</xdr:colOff>
      <xdr:row>3</xdr:row>
      <xdr:rowOff>228600</xdr:rowOff>
    </xdr:from>
    <xdr:to>
      <xdr:col>3</xdr:col>
      <xdr:colOff>276225</xdr:colOff>
      <xdr:row>5</xdr:row>
      <xdr:rowOff>0</xdr:rowOff>
    </xdr:to>
    <xdr:pic macro="[0]!매입입력_검색하기">
      <xdr:nvPicPr>
        <xdr:cNvPr id="5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12668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19</xdr:col>
      <xdr:colOff>57150</xdr:colOff>
      <xdr:row>2</xdr:row>
      <xdr:rowOff>0</xdr:rowOff>
    </xdr:to>
    <xdr:grpSp>
      <xdr:nvGrpSpPr>
        <xdr:cNvPr id="6" name="그룹 5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7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8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" name="Picture 3" descr="로고">
            <a:hlinkClick xmlns:r="http://schemas.openxmlformats.org/officeDocument/2006/relationships" r:id="rId5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0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10" descr="엑셀상담서비스">
            <a:hlinkClick xmlns:r="http://schemas.openxmlformats.org/officeDocument/2006/relationships" r:id="rId5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2" name="Picture 11" descr="엑셀지식in">
            <a:hlinkClick xmlns:r="http://schemas.openxmlformats.org/officeDocument/2006/relationships" r:id="rId9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3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14" name="모서리가 둥근 직사각형 13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15" name="직사각형 14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16" name="직사각형 15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17" name="직사각형 16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18" name="직사각형 17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19" name="모서리가 둥근 직사각형 18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0" name="직사각형 19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1" name="직사각형 20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2" name="직사각형 21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581025</xdr:colOff>
      <xdr:row>3</xdr:row>
      <xdr:rowOff>228600</xdr:rowOff>
    </xdr:from>
    <xdr:to>
      <xdr:col>8</xdr:col>
      <xdr:colOff>752475</xdr:colOff>
      <xdr:row>5</xdr:row>
      <xdr:rowOff>0</xdr:rowOff>
    </xdr:to>
    <xdr:pic macro="[0]!모두표시">
      <xdr:nvPicPr>
        <xdr:cNvPr id="4" name="Picture 36" descr="모두표시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05625" y="12668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6</xdr:col>
      <xdr:colOff>190500</xdr:colOff>
      <xdr:row>3</xdr:row>
      <xdr:rowOff>228600</xdr:rowOff>
    </xdr:from>
    <xdr:to>
      <xdr:col>7</xdr:col>
      <xdr:colOff>514350</xdr:colOff>
      <xdr:row>5</xdr:row>
      <xdr:rowOff>0</xdr:rowOff>
    </xdr:to>
    <xdr:pic macro="[0]!판매입력_검색하기">
      <xdr:nvPicPr>
        <xdr:cNvPr id="5" name="Picture 54" descr="검색하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5" y="12668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20</xdr:col>
      <xdr:colOff>419100</xdr:colOff>
      <xdr:row>2</xdr:row>
      <xdr:rowOff>0</xdr:rowOff>
    </xdr:to>
    <xdr:grpSp>
      <xdr:nvGrpSpPr>
        <xdr:cNvPr id="8" name="그룹 7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9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0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3" descr="로고">
            <a:hlinkClick xmlns:r="http://schemas.openxmlformats.org/officeDocument/2006/relationships" r:id="rId5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2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0" descr="엑셀상담서비스">
            <a:hlinkClick xmlns:r="http://schemas.openxmlformats.org/officeDocument/2006/relationships" r:id="rId5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1" descr="엑셀지식in">
            <a:hlinkClick xmlns:r="http://schemas.openxmlformats.org/officeDocument/2006/relationships" r:id="rId9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5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16" name="모서리가 둥근 직사각형 15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17" name="직사각형 16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18" name="직사각형 17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19" name="직사각형 18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20" name="직사각형 19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21" name="모서리가 둥근 직사각형 20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2" name="직사각형 21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3" name="직사각형 22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4" name="직사각형 23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209550</xdr:colOff>
      <xdr:row>10</xdr:row>
      <xdr:rowOff>228600</xdr:rowOff>
    </xdr:from>
    <xdr:to>
      <xdr:col>13</xdr:col>
      <xdr:colOff>0</xdr:colOff>
      <xdr:row>12</xdr:row>
      <xdr:rowOff>0</xdr:rowOff>
    </xdr:to>
    <xdr:pic macro="[0]!물품판매내역서_추출하기">
      <xdr:nvPicPr>
        <xdr:cNvPr id="5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30003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209550</xdr:colOff>
      <xdr:row>12</xdr:row>
      <xdr:rowOff>76200</xdr:rowOff>
    </xdr:from>
    <xdr:to>
      <xdr:col>13</xdr:col>
      <xdr:colOff>0</xdr:colOff>
      <xdr:row>13</xdr:row>
      <xdr:rowOff>95250</xdr:rowOff>
    </xdr:to>
    <xdr:pic macro="[0]!미리보기">
      <xdr:nvPicPr>
        <xdr:cNvPr id="6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33432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12</xdr:col>
      <xdr:colOff>209550</xdr:colOff>
      <xdr:row>13</xdr:row>
      <xdr:rowOff>171450</xdr:rowOff>
    </xdr:from>
    <xdr:to>
      <xdr:col>13</xdr:col>
      <xdr:colOff>0</xdr:colOff>
      <xdr:row>14</xdr:row>
      <xdr:rowOff>190500</xdr:rowOff>
    </xdr:to>
    <xdr:pic macro="[0]!출력하기">
      <xdr:nvPicPr>
        <xdr:cNvPr id="7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3686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17</xdr:col>
      <xdr:colOff>19050</xdr:colOff>
      <xdr:row>2</xdr:row>
      <xdr:rowOff>0</xdr:rowOff>
    </xdr:to>
    <xdr:grpSp>
      <xdr:nvGrpSpPr>
        <xdr:cNvPr id="8" name="그룹 7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9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0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3" descr="로고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2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0" descr="엑셀상담서비스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1" descr="엑셀지식in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5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16" name="모서리가 둥근 직사각형 15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17" name="직사각형 16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18" name="직사각형 17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19" name="직사각형 18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20" name="직사각형 19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21" name="모서리가 둥근 직사각형 20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2" name="직사각형 21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3" name="직사각형 22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4" name="직사각형 23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7</xdr:row>
          <xdr:rowOff>19050</xdr:rowOff>
        </xdr:from>
        <xdr:to>
          <xdr:col>16</xdr:col>
          <xdr:colOff>685800</xdr:colOff>
          <xdr:row>12</xdr:row>
          <xdr:rowOff>238125</xdr:rowOff>
        </xdr:to>
        <xdr:sp macro="" textlink="">
          <xdr:nvSpPr>
            <xdr:cNvPr id="5121" name="List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0</xdr:colOff>
      <xdr:row>6</xdr:row>
      <xdr:rowOff>0</xdr:rowOff>
    </xdr:from>
    <xdr:to>
      <xdr:col>16</xdr:col>
      <xdr:colOff>685800</xdr:colOff>
      <xdr:row>7</xdr:row>
      <xdr:rowOff>0</xdr:rowOff>
    </xdr:to>
    <xdr:sp macro="" textlink="">
      <xdr:nvSpPr>
        <xdr:cNvPr id="6" name="TextBox 5"/>
        <xdr:cNvSpPr txBox="1"/>
      </xdr:nvSpPr>
      <xdr:spPr>
        <a:xfrm>
          <a:off x="10877550" y="1476375"/>
          <a:ext cx="685800" cy="247650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ko-KR" altLang="en-US" sz="1000" b="1">
              <a:solidFill>
                <a:schemeClr val="bg1"/>
              </a:solidFill>
            </a:rPr>
            <a:t>기준년도</a:t>
          </a:r>
        </a:p>
      </xdr:txBody>
    </xdr:sp>
    <xdr:clientData/>
  </xdr:twoCellAnchor>
  <xdr:twoCellAnchor editAs="absolute">
    <xdr:from>
      <xdr:col>16</xdr:col>
      <xdr:colOff>0</xdr:colOff>
      <xdr:row>13</xdr:row>
      <xdr:rowOff>228600</xdr:rowOff>
    </xdr:from>
    <xdr:to>
      <xdr:col>17</xdr:col>
      <xdr:colOff>171450</xdr:colOff>
      <xdr:row>15</xdr:row>
      <xdr:rowOff>0</xdr:rowOff>
    </xdr:to>
    <xdr:pic macro="[0]!월별매출현황_추출하기">
      <xdr:nvPicPr>
        <xdr:cNvPr id="11" name="Picture 40" descr="새로고침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7550" y="3743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0</xdr:colOff>
      <xdr:row>15</xdr:row>
      <xdr:rowOff>76200</xdr:rowOff>
    </xdr:from>
    <xdr:to>
      <xdr:col>17</xdr:col>
      <xdr:colOff>171450</xdr:colOff>
      <xdr:row>16</xdr:row>
      <xdr:rowOff>95250</xdr:rowOff>
    </xdr:to>
    <xdr:pic macro="[0]!미리보기">
      <xdr:nvPicPr>
        <xdr:cNvPr id="12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7550" y="40862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16</xdr:col>
      <xdr:colOff>0</xdr:colOff>
      <xdr:row>16</xdr:row>
      <xdr:rowOff>171450</xdr:rowOff>
    </xdr:from>
    <xdr:to>
      <xdr:col>17</xdr:col>
      <xdr:colOff>171450</xdr:colOff>
      <xdr:row>17</xdr:row>
      <xdr:rowOff>190500</xdr:rowOff>
    </xdr:to>
    <xdr:pic macro="[0]!출력하기">
      <xdr:nvPicPr>
        <xdr:cNvPr id="13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7550" y="44291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18</xdr:col>
      <xdr:colOff>228600</xdr:colOff>
      <xdr:row>2</xdr:row>
      <xdr:rowOff>0</xdr:rowOff>
    </xdr:to>
    <xdr:grpSp>
      <xdr:nvGrpSpPr>
        <xdr:cNvPr id="14" name="그룹 13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15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6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" name="Picture 3" descr="로고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8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9" name="Picture 10" descr="엑셀상담서비스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" name="Picture 11" descr="엑셀지식in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21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22" name="모서리가 둥근 직사각형 21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23" name="직사각형 22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24" name="직사각형 23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25" name="직사각형 24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26" name="직사각형 25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27" name="모서리가 둥근 직사각형 26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8" name="직사각형 27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9" name="직사각형 28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30" name="직사각형 29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</xdr:row>
          <xdr:rowOff>0</xdr:rowOff>
        </xdr:from>
        <xdr:to>
          <xdr:col>10</xdr:col>
          <xdr:colOff>0</xdr:colOff>
          <xdr:row>12</xdr:row>
          <xdr:rowOff>219075</xdr:rowOff>
        </xdr:to>
        <xdr:sp macro="" textlink="">
          <xdr:nvSpPr>
            <xdr:cNvPr id="8194" name="List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7</xdr:row>
          <xdr:rowOff>0</xdr:rowOff>
        </xdr:from>
        <xdr:to>
          <xdr:col>11</xdr:col>
          <xdr:colOff>19050</xdr:colOff>
          <xdr:row>12</xdr:row>
          <xdr:rowOff>219075</xdr:rowOff>
        </xdr:to>
        <xdr:sp macro="" textlink="">
          <xdr:nvSpPr>
            <xdr:cNvPr id="8195" name="List Box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0</xdr:colOff>
      <xdr:row>5</xdr:row>
      <xdr:rowOff>228600</xdr:rowOff>
    </xdr:from>
    <xdr:to>
      <xdr:col>10</xdr:col>
      <xdr:colOff>0</xdr:colOff>
      <xdr:row>6</xdr:row>
      <xdr:rowOff>228600</xdr:rowOff>
    </xdr:to>
    <xdr:sp macro="" textlink="">
      <xdr:nvSpPr>
        <xdr:cNvPr id="2" name="TextBox 1"/>
        <xdr:cNvSpPr txBox="1"/>
      </xdr:nvSpPr>
      <xdr:spPr>
        <a:xfrm>
          <a:off x="6724650" y="1457325"/>
          <a:ext cx="685800" cy="247650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ko-KR" altLang="en-US" sz="1000" b="1">
              <a:solidFill>
                <a:schemeClr val="bg1"/>
              </a:solidFill>
            </a:rPr>
            <a:t>기준년도</a:t>
          </a:r>
        </a:p>
      </xdr:txBody>
    </xdr:sp>
    <xdr:clientData/>
  </xdr:twoCellAnchor>
  <xdr:twoCellAnchor>
    <xdr:from>
      <xdr:col>10</xdr:col>
      <xdr:colOff>19050</xdr:colOff>
      <xdr:row>5</xdr:row>
      <xdr:rowOff>228600</xdr:rowOff>
    </xdr:from>
    <xdr:to>
      <xdr:col>11</xdr:col>
      <xdr:colOff>19050</xdr:colOff>
      <xdr:row>6</xdr:row>
      <xdr:rowOff>228600</xdr:rowOff>
    </xdr:to>
    <xdr:sp macro="" textlink="">
      <xdr:nvSpPr>
        <xdr:cNvPr id="6" name="TextBox 5"/>
        <xdr:cNvSpPr txBox="1"/>
      </xdr:nvSpPr>
      <xdr:spPr>
        <a:xfrm>
          <a:off x="7429500" y="1457325"/>
          <a:ext cx="685800" cy="247650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ko-KR" altLang="en-US" sz="1000" b="1">
              <a:solidFill>
                <a:schemeClr val="bg1"/>
              </a:solidFill>
            </a:rPr>
            <a:t>기준월</a:t>
          </a:r>
        </a:p>
      </xdr:txBody>
    </xdr:sp>
    <xdr:clientData/>
  </xdr:twoCellAnchor>
  <xdr:twoCellAnchor editAs="absolute">
    <xdr:from>
      <xdr:col>11</xdr:col>
      <xdr:colOff>390525</xdr:colOff>
      <xdr:row>6</xdr:row>
      <xdr:rowOff>0</xdr:rowOff>
    </xdr:from>
    <xdr:to>
      <xdr:col>13</xdr:col>
      <xdr:colOff>0</xdr:colOff>
      <xdr:row>7</xdr:row>
      <xdr:rowOff>19050</xdr:rowOff>
    </xdr:to>
    <xdr:pic macro="[0]!일별손익현황_추출하기">
      <xdr:nvPicPr>
        <xdr:cNvPr id="9" name="Picture 40" descr="새로고침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17811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390525</xdr:colOff>
      <xdr:row>7</xdr:row>
      <xdr:rowOff>95250</xdr:rowOff>
    </xdr:from>
    <xdr:to>
      <xdr:col>13</xdr:col>
      <xdr:colOff>0</xdr:colOff>
      <xdr:row>8</xdr:row>
      <xdr:rowOff>114300</xdr:rowOff>
    </xdr:to>
    <xdr:pic macro="[0]!미리보기">
      <xdr:nvPicPr>
        <xdr:cNvPr id="10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21240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11</xdr:col>
      <xdr:colOff>390525</xdr:colOff>
      <xdr:row>8</xdr:row>
      <xdr:rowOff>190500</xdr:rowOff>
    </xdr:from>
    <xdr:to>
      <xdr:col>13</xdr:col>
      <xdr:colOff>0</xdr:colOff>
      <xdr:row>9</xdr:row>
      <xdr:rowOff>209550</xdr:rowOff>
    </xdr:to>
    <xdr:pic macro="[0]!출력하기">
      <xdr:nvPicPr>
        <xdr:cNvPr id="11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24669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17</xdr:col>
      <xdr:colOff>419100</xdr:colOff>
      <xdr:row>2</xdr:row>
      <xdr:rowOff>0</xdr:rowOff>
    </xdr:to>
    <xdr:grpSp>
      <xdr:nvGrpSpPr>
        <xdr:cNvPr id="12" name="그룹 11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13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4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" name="Picture 3" descr="로고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6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" name="Picture 10" descr="엑셀상담서비스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11" descr="엑셀지식in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9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20" name="모서리가 둥근 직사각형 19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21" name="직사각형 20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22" name="직사각형 21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23" name="직사각형 22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24" name="직사각형 23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25" name="모서리가 둥근 직사각형 24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6" name="직사각형 25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7" name="직사각형 26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8" name="직사각형 27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0</xdr:colOff>
          <xdr:row>6</xdr:row>
          <xdr:rowOff>28575</xdr:rowOff>
        </xdr:from>
        <xdr:to>
          <xdr:col>10</xdr:col>
          <xdr:colOff>0</xdr:colOff>
          <xdr:row>12</xdr:row>
          <xdr:rowOff>0</xdr:rowOff>
        </xdr:to>
        <xdr:sp macro="" textlink="">
          <xdr:nvSpPr>
            <xdr:cNvPr id="14337" name="List Box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9</xdr:col>
      <xdr:colOff>0</xdr:colOff>
      <xdr:row>4</xdr:row>
      <xdr:rowOff>228600</xdr:rowOff>
    </xdr:from>
    <xdr:to>
      <xdr:col>10</xdr:col>
      <xdr:colOff>0</xdr:colOff>
      <xdr:row>6</xdr:row>
      <xdr:rowOff>9525</xdr:rowOff>
    </xdr:to>
    <xdr:sp macro="" textlink="">
      <xdr:nvSpPr>
        <xdr:cNvPr id="4" name="TextBox 3"/>
        <xdr:cNvSpPr txBox="1"/>
      </xdr:nvSpPr>
      <xdr:spPr>
        <a:xfrm>
          <a:off x="6724650" y="1514475"/>
          <a:ext cx="685800" cy="276225"/>
        </a:xfrm>
        <a:prstGeom prst="rect">
          <a:avLst/>
        </a:prstGeom>
        <a:solidFill>
          <a:schemeClr val="tx2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lang="ko-KR" altLang="en-US" sz="1000" b="1">
              <a:solidFill>
                <a:schemeClr val="bg1"/>
              </a:solidFill>
            </a:rPr>
            <a:t>기준년도</a:t>
          </a:r>
        </a:p>
      </xdr:txBody>
    </xdr:sp>
    <xdr:clientData/>
  </xdr:twoCellAnchor>
  <xdr:twoCellAnchor>
    <xdr:from>
      <xdr:col>1</xdr:col>
      <xdr:colOff>47624</xdr:colOff>
      <xdr:row>21</xdr:row>
      <xdr:rowOff>57150</xdr:rowOff>
    </xdr:from>
    <xdr:to>
      <xdr:col>7</xdr:col>
      <xdr:colOff>1066799</xdr:colOff>
      <xdr:row>36</xdr:row>
      <xdr:rowOff>238125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10</xdr:col>
      <xdr:colOff>390525</xdr:colOff>
      <xdr:row>5</xdr:row>
      <xdr:rowOff>0</xdr:rowOff>
    </xdr:from>
    <xdr:to>
      <xdr:col>12</xdr:col>
      <xdr:colOff>0</xdr:colOff>
      <xdr:row>6</xdr:row>
      <xdr:rowOff>19050</xdr:rowOff>
    </xdr:to>
    <xdr:pic macro="[0]!월별손익현황_추출하기">
      <xdr:nvPicPr>
        <xdr:cNvPr id="9" name="Picture 40" descr="새로고침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15335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390525</xdr:colOff>
      <xdr:row>6</xdr:row>
      <xdr:rowOff>95250</xdr:rowOff>
    </xdr:from>
    <xdr:to>
      <xdr:col>12</xdr:col>
      <xdr:colOff>0</xdr:colOff>
      <xdr:row>7</xdr:row>
      <xdr:rowOff>114300</xdr:rowOff>
    </xdr:to>
    <xdr:pic macro="[0]!미리보기">
      <xdr:nvPicPr>
        <xdr:cNvPr id="10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18764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390525</xdr:colOff>
      <xdr:row>7</xdr:row>
      <xdr:rowOff>190500</xdr:rowOff>
    </xdr:from>
    <xdr:to>
      <xdr:col>12</xdr:col>
      <xdr:colOff>0</xdr:colOff>
      <xdr:row>8</xdr:row>
      <xdr:rowOff>209550</xdr:rowOff>
    </xdr:to>
    <xdr:pic macro="[0]!출력하기">
      <xdr:nvPicPr>
        <xdr:cNvPr id="11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22193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17</xdr:col>
      <xdr:colOff>390525</xdr:colOff>
      <xdr:row>2</xdr:row>
      <xdr:rowOff>0</xdr:rowOff>
    </xdr:to>
    <xdr:grpSp>
      <xdr:nvGrpSpPr>
        <xdr:cNvPr id="12" name="그룹 11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13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4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5" name="Picture 3" descr="로고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6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" name="Picture 10" descr="엑셀상담서비스">
            <a:hlinkClick xmlns:r="http://schemas.openxmlformats.org/officeDocument/2006/relationships" r:id="rId7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8" name="Picture 11" descr="엑셀지식in">
            <a:hlinkClick xmlns:r="http://schemas.openxmlformats.org/officeDocument/2006/relationships" r:id="rId11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9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20" name="모서리가 둥근 직사각형 19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21" name="직사각형 20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22" name="직사각형 21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23" name="직사각형 22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24" name="직사각형 23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25" name="모서리가 둥근 직사각형 24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6" name="직사각형 25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7" name="직사각형 26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8" name="직사각형 27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666750</xdr:colOff>
      <xdr:row>8</xdr:row>
      <xdr:rowOff>209550</xdr:rowOff>
    </xdr:from>
    <xdr:to>
      <xdr:col>9</xdr:col>
      <xdr:colOff>0</xdr:colOff>
      <xdr:row>9</xdr:row>
      <xdr:rowOff>228600</xdr:rowOff>
    </xdr:to>
    <xdr:pic macro="[0]!재고현황_추출하기">
      <xdr:nvPicPr>
        <xdr:cNvPr id="5" name="Picture 51" descr="추출하기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34175" y="248602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0</xdr:colOff>
      <xdr:row>10</xdr:row>
      <xdr:rowOff>76200</xdr:rowOff>
    </xdr:from>
    <xdr:to>
      <xdr:col>9</xdr:col>
      <xdr:colOff>19050</xdr:colOff>
      <xdr:row>11</xdr:row>
      <xdr:rowOff>95250</xdr:rowOff>
    </xdr:to>
    <xdr:pic macro="[0]!미리보기">
      <xdr:nvPicPr>
        <xdr:cNvPr id="6" name="Picture 37" descr="미리보기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28479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8</xdr:col>
      <xdr:colOff>0</xdr:colOff>
      <xdr:row>11</xdr:row>
      <xdr:rowOff>171450</xdr:rowOff>
    </xdr:from>
    <xdr:to>
      <xdr:col>9</xdr:col>
      <xdr:colOff>19050</xdr:colOff>
      <xdr:row>12</xdr:row>
      <xdr:rowOff>190500</xdr:rowOff>
    </xdr:to>
    <xdr:pic macro="[0]!출력하기">
      <xdr:nvPicPr>
        <xdr:cNvPr id="7" name="Picture 52" descr="출력하기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3190875"/>
          <a:ext cx="9810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16</xdr:col>
      <xdr:colOff>85725</xdr:colOff>
      <xdr:row>2</xdr:row>
      <xdr:rowOff>0</xdr:rowOff>
    </xdr:to>
    <xdr:grpSp>
      <xdr:nvGrpSpPr>
        <xdr:cNvPr id="8" name="그룹 7"/>
        <xdr:cNvGrpSpPr/>
      </xdr:nvGrpSpPr>
      <xdr:grpSpPr>
        <a:xfrm>
          <a:off x="0" y="0"/>
          <a:ext cx="12601575" cy="952500"/>
          <a:chOff x="0" y="0"/>
          <a:chExt cx="12601575" cy="952500"/>
        </a:xfrm>
      </xdr:grpSpPr>
      <xdr:pic>
        <xdr:nvPicPr>
          <xdr:cNvPr id="9" name="Picture 1" descr="프레임"/>
          <xdr:cNvPicPr>
            <a:picLocks noChangeAspect="1" noChangeArrowheads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0"/>
            <a:ext cx="12601575" cy="952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하이퍼링크">
        <xdr:nvPicPr>
          <xdr:cNvPr id="10" name="Picture 2" descr="검색버튼"/>
          <xdr:cNvPicPr>
            <a:picLocks noChangeAspect="1" noChangeArrowheads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868150" y="561975"/>
            <a:ext cx="561975" cy="3048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1" name="Picture 3" descr="로고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4775" y="66675"/>
            <a:ext cx="2228850" cy="3333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 macro="[0]!Sheet4.이동_사용설명">
        <xdr:nvPicPr>
          <xdr:cNvPr id="12" name="Picture 7" descr="서식사용설명"/>
          <xdr:cNvPicPr>
            <a:picLocks noChangeAspect="1" noChangeArrowheads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1925" y="552450"/>
            <a:ext cx="1152525" cy="29527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3" name="Picture 10" descr="엑셀상담서비스">
            <a:hlinkClick xmlns:r="http://schemas.openxmlformats.org/officeDocument/2006/relationships" r:id="rId6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087100" y="57150"/>
            <a:ext cx="13716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4" name="Picture 11" descr="엑셀지식in">
            <a:hlinkClick xmlns:r="http://schemas.openxmlformats.org/officeDocument/2006/relationships" r:id="rId10"/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439275" y="66675"/>
            <a:ext cx="1638300" cy="3524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 fLocksText="0">
        <xdr:nvSpPr>
          <xdr:cNvPr id="15" name="Text Box 1"/>
          <xdr:cNvSpPr txBox="1">
            <a:spLocks noChangeArrowheads="1"/>
          </xdr:cNvSpPr>
        </xdr:nvSpPr>
        <xdr:spPr bwMode="auto">
          <a:xfrm>
            <a:off x="10525125" y="600075"/>
            <a:ext cx="1304925" cy="238125"/>
          </a:xfrm>
          <a:prstGeom prst="rect">
            <a:avLst/>
          </a:prstGeom>
          <a:noFill/>
          <a:ln w="9525" algn="ctr">
            <a:noFill/>
            <a:miter lim="800000"/>
            <a:headEnd/>
            <a:tailEnd/>
          </a:ln>
          <a:effectLst/>
        </xdr:spPr>
        <xdr:txBody>
          <a:bodyPr vertOverflow="clip" wrap="square" lIns="27432" tIns="18288" rIns="0" bIns="18288" anchor="ctr" upright="1"/>
          <a:lstStyle/>
          <a:p>
            <a:pPr rtl="0"/>
            <a:r>
              <a:rPr lang="ko-KR" altLang="en-US" sz="700" b="1" i="0" baseline="0">
                <a:solidFill>
                  <a:schemeClr val="bg1">
                    <a:lumMod val="75000"/>
                  </a:schemeClr>
                </a:solidFill>
                <a:effectLst/>
                <a:latin typeface="돋움" panose="020B0600000101010101" pitchFamily="50" charset="-127"/>
                <a:ea typeface="돋움" panose="020B0600000101010101" pitchFamily="50" charset="-127"/>
                <a:cs typeface="+mn-cs"/>
              </a:rPr>
              <a:t>매장별 물품판매현황 프로그램</a:t>
            </a:r>
            <a:endParaRPr lang="ko-KR" altLang="ko-KR" sz="1000">
              <a:solidFill>
                <a:schemeClr val="bg1">
                  <a:lumMod val="75000"/>
                </a:schemeClr>
              </a:solidFill>
              <a:effectLst/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목록관리" textlink="">
        <xdr:nvSpPr>
          <xdr:cNvPr id="16" name="모서리가 둥근 직사각형 15"/>
          <xdr:cNvSpPr/>
        </xdr:nvSpPr>
        <xdr:spPr bwMode="auto">
          <a:xfrm>
            <a:off x="1495425" y="552450"/>
            <a:ext cx="923925" cy="295200"/>
          </a:xfrm>
          <a:prstGeom prst="roundRect">
            <a:avLst/>
          </a:prstGeom>
          <a:solidFill>
            <a:schemeClr val="bg1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44000" tIns="0" rIns="0" bIns="0" rtlCol="0" anchor="ctr" upright="1"/>
          <a:lstStyle/>
          <a:p>
            <a:pPr algn="l"/>
            <a:r>
              <a:rPr lang="ko-KR" altLang="en-US" sz="1000" b="1">
                <a:solidFill>
                  <a:sysClr val="windowText" lastClr="000000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목록관리</a:t>
            </a:r>
          </a:p>
        </xdr:txBody>
      </xdr:sp>
      <xdr:sp macro="[0]!이동_매입경비입력" textlink="">
        <xdr:nvSpPr>
          <xdr:cNvPr id="17" name="직사각형 16"/>
          <xdr:cNvSpPr/>
        </xdr:nvSpPr>
        <xdr:spPr bwMode="auto">
          <a:xfrm>
            <a:off x="2295525" y="552450"/>
            <a:ext cx="10668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매입경비입력</a:t>
            </a:r>
          </a:p>
        </xdr:txBody>
      </xdr:sp>
      <xdr:sp macro="[0]!이동_판매입력" textlink="">
        <xdr:nvSpPr>
          <xdr:cNvPr id="18" name="직사각형 17"/>
          <xdr:cNvSpPr/>
        </xdr:nvSpPr>
        <xdr:spPr bwMode="auto">
          <a:xfrm>
            <a:off x="3276600" y="552450"/>
            <a:ext cx="981075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판매입력</a:t>
            </a:r>
          </a:p>
        </xdr:txBody>
      </xdr:sp>
      <xdr:sp macro="[0]!이동_판매내역서" textlink="">
        <xdr:nvSpPr>
          <xdr:cNvPr id="19" name="직사각형 18"/>
          <xdr:cNvSpPr/>
        </xdr:nvSpPr>
        <xdr:spPr bwMode="auto">
          <a:xfrm>
            <a:off x="4010025" y="552450"/>
            <a:ext cx="8953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판매내역서</a:t>
            </a:r>
          </a:p>
        </xdr:txBody>
      </xdr:sp>
      <xdr:sp macro="[0]!이동_월별판매현황" textlink="">
        <xdr:nvSpPr>
          <xdr:cNvPr id="20" name="직사각형 19"/>
          <xdr:cNvSpPr/>
        </xdr:nvSpPr>
        <xdr:spPr bwMode="auto">
          <a:xfrm>
            <a:off x="4857749" y="552450"/>
            <a:ext cx="1200151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월별판매현황</a:t>
            </a:r>
          </a:p>
        </xdr:txBody>
      </xdr:sp>
      <xdr:sp macro="[0]!이동_재고현황" textlink="">
        <xdr:nvSpPr>
          <xdr:cNvPr id="21" name="모서리가 둥근 직사각형 20"/>
          <xdr:cNvSpPr/>
        </xdr:nvSpPr>
        <xdr:spPr bwMode="auto">
          <a:xfrm>
            <a:off x="7600949" y="552450"/>
            <a:ext cx="981075" cy="295200"/>
          </a:xfrm>
          <a:prstGeom prst="roundRect">
            <a:avLst/>
          </a:prstGeom>
          <a:solidFill>
            <a:srgbClr val="11428C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0" tIns="0" rIns="108000" bIns="0" rtlCol="0" anchor="ctr" upright="1"/>
          <a:lstStyle/>
          <a:p>
            <a:pPr algn="r"/>
            <a:r>
              <a:rPr lang="ko-KR" altLang="en-US" sz="10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재고현황</a:t>
            </a:r>
            <a:endParaRPr lang="en-US" altLang="ko-KR" sz="1000" b="1">
              <a:solidFill>
                <a:schemeClr val="bg1"/>
              </a:solidFill>
              <a:latin typeface="돋움" panose="020B0600000101010101" pitchFamily="50" charset="-127"/>
              <a:ea typeface="돋움" panose="020B0600000101010101" pitchFamily="50" charset="-127"/>
            </a:endParaRPr>
          </a:p>
        </xdr:txBody>
      </xdr:sp>
      <xdr:sp macro="[0]!이동_일별손익현황" textlink="">
        <xdr:nvSpPr>
          <xdr:cNvPr id="22" name="직사각형 21"/>
          <xdr:cNvSpPr/>
        </xdr:nvSpPr>
        <xdr:spPr bwMode="auto">
          <a:xfrm>
            <a:off x="5819775" y="552450"/>
            <a:ext cx="108585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일별손익현황</a:t>
            </a:r>
          </a:p>
        </xdr:txBody>
      </xdr:sp>
      <xdr:sp macro="" textlink="">
        <xdr:nvSpPr>
          <xdr:cNvPr id="23" name="직사각형 22"/>
          <xdr:cNvSpPr/>
        </xdr:nvSpPr>
        <xdr:spPr bwMode="auto">
          <a:xfrm>
            <a:off x="2419348" y="72991"/>
            <a:ext cx="5400000" cy="360000"/>
          </a:xfrm>
          <a:prstGeom prst="rect">
            <a:avLst/>
          </a:prstGeom>
          <a:noFill/>
          <a:ln>
            <a:noFill/>
          </a:ln>
          <a:effectLst/>
          <a:extLst/>
        </xdr:spPr>
        <xdr:txBody>
          <a:bodyPr vertOverflow="clip" horzOverflow="clip" wrap="square" lIns="108000" tIns="0" rIns="0" bIns="0" rtlCol="0" anchor="ctr" upright="1">
            <a:noAutofit/>
          </a:bodyPr>
          <a:lstStyle/>
          <a:p>
            <a:pPr algn="l"/>
            <a:r>
              <a:rPr lang="ko-KR" altLang="en-US" sz="1200" b="1">
                <a:solidFill>
                  <a:schemeClr val="bg1"/>
                </a:solidFill>
                <a:latin typeface="돋움" panose="020B0600000101010101" pitchFamily="50" charset="-127"/>
                <a:ea typeface="돋움" panose="020B0600000101010101" pitchFamily="50" charset="-127"/>
              </a:rPr>
              <a:t>매장별 물품판매현황 프로그램</a:t>
            </a:r>
          </a:p>
        </xdr:txBody>
      </xdr:sp>
      <xdr:sp macro="[0]!이동_월별손익현황" textlink="">
        <xdr:nvSpPr>
          <xdr:cNvPr id="24" name="직사각형 23"/>
          <xdr:cNvSpPr/>
        </xdr:nvSpPr>
        <xdr:spPr bwMode="auto">
          <a:xfrm>
            <a:off x="6819900" y="552450"/>
            <a:ext cx="990600" cy="2952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solidFill>
              <a:srgbClr val="0F418C"/>
            </a:solidFill>
          </a:ln>
          <a:effectLst/>
          <a:extLst/>
        </xdr:spPr>
        <xdr:txBody>
          <a:bodyPr vertOverflow="clip" horzOverflow="clip" wrap="square" lIns="108000" tIns="0" rIns="0" bIns="0" rtlCol="0" anchor="ctr" upright="1"/>
          <a:lstStyle/>
          <a:p>
            <a:pPr algn="l"/>
            <a:r>
              <a:rPr lang="ko-KR" altLang="en-US" sz="1000" b="1">
                <a:latin typeface="돋움" panose="020B0600000101010101" pitchFamily="50" charset="-127"/>
                <a:ea typeface="돋움" panose="020B0600000101010101" pitchFamily="50" charset="-127"/>
              </a:rPr>
              <a:t>월별손익현황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8CD050"/>
  </sheetPr>
  <dimension ref="A1:A8"/>
  <sheetViews>
    <sheetView showGridLines="0" tabSelected="1" workbookViewId="0"/>
  </sheetViews>
  <sheetFormatPr defaultColWidth="3.125" defaultRowHeight="20.100000000000001" customHeight="1" x14ac:dyDescent="0.3"/>
  <sheetData>
    <row r="1" ht="16.5" x14ac:dyDescent="0.3"/>
    <row r="2" ht="16.5" x14ac:dyDescent="0.3"/>
    <row r="3" ht="16.5" x14ac:dyDescent="0.3"/>
    <row r="4" ht="16.5" x14ac:dyDescent="0.3"/>
    <row r="5" ht="16.5" x14ac:dyDescent="0.3"/>
    <row r="6" ht="16.5" x14ac:dyDescent="0.3"/>
    <row r="7" ht="16.5" x14ac:dyDescent="0.3"/>
    <row r="8" ht="16.5" x14ac:dyDescent="0.3"/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-0.499984740745262"/>
    <pageSetUpPr autoPageBreaks="0"/>
  </sheetPr>
  <dimension ref="B1:P414"/>
  <sheetViews>
    <sheetView showGridLines="0" workbookViewId="0">
      <pane ySplit="7" topLeftCell="A8" activePane="bottomLeft" state="frozen"/>
      <selection activeCell="A3" sqref="A3"/>
      <selection pane="bottomLeft"/>
    </sheetView>
  </sheetViews>
  <sheetFormatPr defaultColWidth="9" defaultRowHeight="17.100000000000001" customHeight="1" x14ac:dyDescent="0.3"/>
  <cols>
    <col min="1" max="1" width="0.875" style="2" customWidth="1"/>
    <col min="2" max="2" width="7.625" style="4" customWidth="1"/>
    <col min="3" max="3" width="12.625" style="4" customWidth="1"/>
    <col min="4" max="4" width="9" style="2" customWidth="1"/>
    <col min="5" max="5" width="7.625" style="4" customWidth="1"/>
    <col min="6" max="6" width="12.625" style="4" customWidth="1"/>
    <col min="7" max="7" width="27.25" style="5" bestFit="1" customWidth="1"/>
    <col min="8" max="8" width="10.625" style="5" customWidth="1"/>
    <col min="9" max="9" width="10.625" style="6" customWidth="1"/>
    <col min="10" max="10" width="12.625" style="4" customWidth="1"/>
    <col min="11" max="11" width="9" style="2"/>
    <col min="12" max="12" width="7.625" style="4" customWidth="1"/>
    <col min="13" max="13" width="15.625" style="4" customWidth="1"/>
    <col min="14" max="14" width="12.625" style="4" customWidth="1"/>
    <col min="15" max="16384" width="9" style="2"/>
  </cols>
  <sheetData>
    <row r="1" spans="2:14" ht="75.95" customHeight="1" x14ac:dyDescent="0.3">
      <c r="B1" s="2"/>
      <c r="C1" s="2"/>
      <c r="E1" s="2"/>
      <c r="F1" s="2"/>
      <c r="G1" s="2"/>
      <c r="H1" s="2"/>
      <c r="I1" s="2"/>
      <c r="J1" s="2"/>
      <c r="L1" s="2"/>
      <c r="M1" s="2"/>
      <c r="N1" s="2"/>
    </row>
    <row r="2" spans="2:14" ht="20.100000000000001" customHeight="1" x14ac:dyDescent="0.3">
      <c r="B2" s="51" t="s">
        <v>63</v>
      </c>
      <c r="C2" s="2"/>
      <c r="E2" s="2"/>
      <c r="F2" s="2"/>
      <c r="G2" s="2"/>
      <c r="H2" s="2"/>
      <c r="I2" s="2"/>
      <c r="J2" s="2"/>
      <c r="L2" s="2"/>
      <c r="M2" s="2"/>
      <c r="N2" s="2"/>
    </row>
    <row r="3" spans="2:14" ht="21.95" customHeight="1" thickBot="1" x14ac:dyDescent="0.35">
      <c r="B3" s="53" t="s">
        <v>64</v>
      </c>
      <c r="C3" s="52">
        <v>10000000</v>
      </c>
      <c r="E3" s="2"/>
      <c r="F3" s="2"/>
      <c r="G3" s="2"/>
      <c r="H3" s="2"/>
      <c r="I3" s="2"/>
      <c r="J3" s="2"/>
      <c r="L3" s="2"/>
      <c r="M3" s="2"/>
      <c r="N3" s="2"/>
    </row>
    <row r="4" spans="2:14" ht="6.95" customHeight="1" x14ac:dyDescent="0.3">
      <c r="B4" s="2"/>
      <c r="C4" s="2"/>
      <c r="E4" s="2"/>
      <c r="F4" s="2"/>
      <c r="G4" s="10"/>
      <c r="H4" s="10"/>
      <c r="I4" s="2"/>
      <c r="J4" s="2"/>
      <c r="L4" s="2"/>
      <c r="M4" s="2"/>
      <c r="N4" s="2"/>
    </row>
    <row r="5" spans="2:14" ht="17.100000000000001" customHeight="1" x14ac:dyDescent="0.3">
      <c r="B5" s="71" t="s">
        <v>134</v>
      </c>
      <c r="C5" s="2"/>
      <c r="E5" s="71" t="s">
        <v>135</v>
      </c>
      <c r="F5" s="2"/>
      <c r="G5" s="11"/>
      <c r="H5" s="11"/>
      <c r="I5" s="2"/>
      <c r="J5" s="2"/>
      <c r="L5" s="71" t="s">
        <v>136</v>
      </c>
      <c r="M5" s="2"/>
      <c r="N5" s="2"/>
    </row>
    <row r="6" spans="2:14" ht="6.95" customHeight="1" x14ac:dyDescent="0.3">
      <c r="B6" s="2"/>
      <c r="C6" s="2"/>
      <c r="E6" s="2"/>
      <c r="F6" s="2"/>
      <c r="G6" s="2"/>
      <c r="H6" s="2"/>
      <c r="I6" s="2"/>
      <c r="J6" s="2"/>
      <c r="L6" s="2"/>
      <c r="M6" s="2"/>
      <c r="N6" s="2"/>
    </row>
    <row r="7" spans="2:14" ht="17.100000000000001" customHeight="1" x14ac:dyDescent="0.3">
      <c r="B7" s="60" t="s">
        <v>7</v>
      </c>
      <c r="C7" s="60" t="s">
        <v>25</v>
      </c>
      <c r="E7" s="60" t="s">
        <v>7</v>
      </c>
      <c r="F7" s="60" t="s">
        <v>2</v>
      </c>
      <c r="G7" s="60" t="s">
        <v>12</v>
      </c>
      <c r="H7" s="60" t="s">
        <v>14</v>
      </c>
      <c r="I7" s="60" t="s">
        <v>6</v>
      </c>
      <c r="J7" s="60" t="s">
        <v>4</v>
      </c>
      <c r="L7" s="60" t="s">
        <v>7</v>
      </c>
      <c r="M7" s="60" t="s">
        <v>11</v>
      </c>
      <c r="N7" s="60" t="s">
        <v>4</v>
      </c>
    </row>
    <row r="8" spans="2:14" ht="17.100000000000001" customHeight="1" x14ac:dyDescent="0.3">
      <c r="B8" s="4">
        <v>1</v>
      </c>
      <c r="C8" s="4" t="s">
        <v>70</v>
      </c>
      <c r="E8" s="4">
        <v>1</v>
      </c>
      <c r="F8" s="4" t="s">
        <v>69</v>
      </c>
      <c r="G8" s="5" t="s">
        <v>78</v>
      </c>
      <c r="H8" s="12">
        <v>44000</v>
      </c>
      <c r="I8" s="6">
        <v>55000</v>
      </c>
      <c r="L8" s="4">
        <v>1</v>
      </c>
      <c r="M8" s="4" t="s">
        <v>109</v>
      </c>
    </row>
    <row r="9" spans="2:14" ht="17.100000000000001" customHeight="1" x14ac:dyDescent="0.3">
      <c r="B9" s="4">
        <v>2</v>
      </c>
      <c r="C9" s="4" t="s">
        <v>72</v>
      </c>
      <c r="E9" s="4">
        <v>2</v>
      </c>
      <c r="F9" s="4" t="s">
        <v>69</v>
      </c>
      <c r="G9" s="5" t="s">
        <v>80</v>
      </c>
      <c r="H9" s="12">
        <v>41840</v>
      </c>
      <c r="I9" s="6">
        <v>52300</v>
      </c>
      <c r="L9" s="4">
        <v>2</v>
      </c>
      <c r="M9" s="4" t="s">
        <v>115</v>
      </c>
    </row>
    <row r="10" spans="2:14" ht="17.100000000000001" customHeight="1" x14ac:dyDescent="0.3">
      <c r="B10" s="4">
        <v>3</v>
      </c>
      <c r="C10" s="4" t="s">
        <v>74</v>
      </c>
      <c r="E10" s="4">
        <v>3</v>
      </c>
      <c r="F10" s="4" t="s">
        <v>69</v>
      </c>
      <c r="G10" s="5" t="s">
        <v>82</v>
      </c>
      <c r="H10" s="12">
        <v>50400</v>
      </c>
      <c r="I10" s="6">
        <v>63000</v>
      </c>
      <c r="L10" s="4">
        <v>3</v>
      </c>
      <c r="M10" s="4" t="s">
        <v>117</v>
      </c>
    </row>
    <row r="11" spans="2:14" ht="17.100000000000001" customHeight="1" x14ac:dyDescent="0.3">
      <c r="B11" s="4">
        <v>4</v>
      </c>
      <c r="C11" s="4" t="s">
        <v>76</v>
      </c>
      <c r="E11" s="4">
        <v>4</v>
      </c>
      <c r="F11" s="4" t="s">
        <v>69</v>
      </c>
      <c r="G11" s="5" t="s">
        <v>84</v>
      </c>
      <c r="H11" s="12">
        <v>46800</v>
      </c>
      <c r="I11" s="6">
        <v>58500</v>
      </c>
      <c r="L11" s="4">
        <v>4</v>
      </c>
      <c r="M11" s="4" t="s">
        <v>111</v>
      </c>
    </row>
    <row r="12" spans="2:14" ht="17.100000000000001" customHeight="1" x14ac:dyDescent="0.3">
      <c r="B12" s="4">
        <v>5</v>
      </c>
      <c r="E12" s="4">
        <v>5</v>
      </c>
      <c r="F12" s="4" t="s">
        <v>71</v>
      </c>
      <c r="G12" s="5" t="s">
        <v>86</v>
      </c>
      <c r="H12" s="12">
        <v>11200</v>
      </c>
      <c r="I12" s="6">
        <v>14000</v>
      </c>
      <c r="L12" s="4">
        <v>5</v>
      </c>
      <c r="M12" s="4" t="s">
        <v>113</v>
      </c>
    </row>
    <row r="13" spans="2:14" ht="17.100000000000001" customHeight="1" x14ac:dyDescent="0.3">
      <c r="B13" s="4">
        <v>6</v>
      </c>
      <c r="E13" s="4">
        <v>6</v>
      </c>
      <c r="F13" s="4" t="s">
        <v>71</v>
      </c>
      <c r="G13" s="5" t="s">
        <v>88</v>
      </c>
      <c r="H13" s="12">
        <v>14000</v>
      </c>
      <c r="I13" s="6">
        <v>17500</v>
      </c>
      <c r="L13" s="4">
        <v>6</v>
      </c>
      <c r="M13" s="4" t="s">
        <v>119</v>
      </c>
    </row>
    <row r="14" spans="2:14" ht="17.100000000000001" customHeight="1" x14ac:dyDescent="0.3">
      <c r="B14" s="4">
        <v>7</v>
      </c>
      <c r="E14" s="4">
        <v>7</v>
      </c>
      <c r="F14" s="4" t="s">
        <v>71</v>
      </c>
      <c r="G14" s="5" t="s">
        <v>90</v>
      </c>
      <c r="H14" s="12">
        <v>18400</v>
      </c>
      <c r="I14" s="6">
        <v>23000</v>
      </c>
    </row>
    <row r="15" spans="2:14" ht="17.100000000000001" customHeight="1" x14ac:dyDescent="0.3">
      <c r="B15" s="4">
        <v>8</v>
      </c>
      <c r="E15" s="4">
        <v>8</v>
      </c>
      <c r="F15" s="4" t="s">
        <v>71</v>
      </c>
      <c r="G15" s="5" t="s">
        <v>92</v>
      </c>
      <c r="H15" s="12">
        <v>14000</v>
      </c>
      <c r="I15" s="6">
        <v>17500</v>
      </c>
    </row>
    <row r="16" spans="2:14" ht="17.100000000000001" customHeight="1" x14ac:dyDescent="0.3">
      <c r="B16" s="4">
        <v>9</v>
      </c>
      <c r="E16" s="4">
        <v>9</v>
      </c>
      <c r="F16" s="4" t="s">
        <v>73</v>
      </c>
      <c r="G16" s="5" t="s">
        <v>94</v>
      </c>
      <c r="H16" s="12">
        <v>11200</v>
      </c>
      <c r="I16" s="6">
        <v>14000</v>
      </c>
    </row>
    <row r="17" spans="2:16" ht="17.100000000000001" customHeight="1" x14ac:dyDescent="0.3">
      <c r="B17" s="4">
        <v>10</v>
      </c>
      <c r="E17" s="4">
        <v>10</v>
      </c>
      <c r="F17" s="4" t="s">
        <v>73</v>
      </c>
      <c r="G17" s="5" t="s">
        <v>96</v>
      </c>
      <c r="H17" s="12">
        <v>19200</v>
      </c>
      <c r="I17" s="6">
        <v>24000</v>
      </c>
      <c r="P17"/>
    </row>
    <row r="18" spans="2:16" ht="17.100000000000001" customHeight="1" x14ac:dyDescent="0.3">
      <c r="B18" s="4">
        <v>11</v>
      </c>
      <c r="E18" s="4">
        <v>11</v>
      </c>
      <c r="F18" s="4" t="s">
        <v>73</v>
      </c>
      <c r="G18" s="5" t="s">
        <v>98</v>
      </c>
      <c r="H18" s="12">
        <v>10400</v>
      </c>
      <c r="I18" s="6">
        <v>13000</v>
      </c>
      <c r="P18"/>
    </row>
    <row r="19" spans="2:16" ht="17.100000000000001" customHeight="1" x14ac:dyDescent="0.3">
      <c r="E19" s="4">
        <v>12</v>
      </c>
      <c r="F19" s="4" t="s">
        <v>73</v>
      </c>
      <c r="G19" s="5" t="s">
        <v>100</v>
      </c>
      <c r="H19" s="12">
        <v>11200</v>
      </c>
      <c r="I19" s="6">
        <v>14000</v>
      </c>
      <c r="P19"/>
    </row>
    <row r="20" spans="2:16" ht="17.100000000000001" customHeight="1" x14ac:dyDescent="0.3">
      <c r="E20" s="4">
        <v>13</v>
      </c>
      <c r="F20" s="4" t="s">
        <v>75</v>
      </c>
      <c r="G20" s="5" t="s">
        <v>102</v>
      </c>
      <c r="H20" s="12">
        <v>18240</v>
      </c>
      <c r="I20" s="6">
        <v>22800</v>
      </c>
      <c r="P20"/>
    </row>
    <row r="21" spans="2:16" ht="17.100000000000001" customHeight="1" x14ac:dyDescent="0.3">
      <c r="E21" s="4">
        <v>14</v>
      </c>
      <c r="F21" s="4" t="s">
        <v>75</v>
      </c>
      <c r="G21" s="5" t="s">
        <v>104</v>
      </c>
      <c r="H21" s="12">
        <v>17600</v>
      </c>
      <c r="I21" s="6">
        <v>22000</v>
      </c>
      <c r="P21"/>
    </row>
    <row r="22" spans="2:16" ht="17.100000000000001" customHeight="1" x14ac:dyDescent="0.3">
      <c r="E22" s="4">
        <v>15</v>
      </c>
      <c r="F22" s="4" t="s">
        <v>75</v>
      </c>
      <c r="G22" s="5" t="s">
        <v>106</v>
      </c>
      <c r="H22" s="12">
        <v>17600</v>
      </c>
      <c r="I22" s="6">
        <v>22000</v>
      </c>
      <c r="P22"/>
    </row>
    <row r="23" spans="2:16" ht="17.100000000000001" customHeight="1" x14ac:dyDescent="0.3">
      <c r="H23" s="12"/>
      <c r="P23"/>
    </row>
    <row r="24" spans="2:16" ht="17.100000000000001" customHeight="1" x14ac:dyDescent="0.3">
      <c r="H24" s="12"/>
      <c r="P24"/>
    </row>
    <row r="25" spans="2:16" ht="17.100000000000001" customHeight="1" x14ac:dyDescent="0.3">
      <c r="H25" s="12"/>
      <c r="P25"/>
    </row>
    <row r="26" spans="2:16" ht="17.100000000000001" customHeight="1" x14ac:dyDescent="0.3">
      <c r="H26" s="12"/>
      <c r="P26"/>
    </row>
    <row r="27" spans="2:16" ht="17.100000000000001" customHeight="1" x14ac:dyDescent="0.3">
      <c r="H27" s="12"/>
      <c r="P27"/>
    </row>
    <row r="28" spans="2:16" ht="17.100000000000001" customHeight="1" x14ac:dyDescent="0.3">
      <c r="H28" s="12"/>
      <c r="P28"/>
    </row>
    <row r="29" spans="2:16" ht="17.100000000000001" customHeight="1" x14ac:dyDescent="0.3">
      <c r="H29" s="12"/>
      <c r="P29"/>
    </row>
    <row r="30" spans="2:16" ht="17.100000000000001" customHeight="1" x14ac:dyDescent="0.3">
      <c r="H30" s="12"/>
      <c r="P30"/>
    </row>
    <row r="31" spans="2:16" ht="17.100000000000001" customHeight="1" x14ac:dyDescent="0.3">
      <c r="H31" s="12"/>
      <c r="P31"/>
    </row>
    <row r="32" spans="2:16" ht="17.100000000000001" customHeight="1" x14ac:dyDescent="0.3">
      <c r="H32" s="12"/>
      <c r="P32"/>
    </row>
    <row r="33" spans="8:16" ht="17.100000000000001" customHeight="1" x14ac:dyDescent="0.3">
      <c r="H33" s="12"/>
      <c r="P33"/>
    </row>
    <row r="34" spans="8:16" ht="17.100000000000001" customHeight="1" x14ac:dyDescent="0.3">
      <c r="H34" s="12"/>
      <c r="P34"/>
    </row>
    <row r="35" spans="8:16" ht="17.100000000000001" customHeight="1" x14ac:dyDescent="0.3">
      <c r="H35" s="12"/>
      <c r="P35"/>
    </row>
    <row r="36" spans="8:16" ht="17.100000000000001" customHeight="1" x14ac:dyDescent="0.3">
      <c r="H36" s="12"/>
      <c r="P36"/>
    </row>
    <row r="37" spans="8:16" ht="17.100000000000001" customHeight="1" x14ac:dyDescent="0.3">
      <c r="H37" s="12"/>
      <c r="P37"/>
    </row>
    <row r="38" spans="8:16" ht="17.100000000000001" customHeight="1" x14ac:dyDescent="0.3">
      <c r="H38" s="12"/>
      <c r="P38"/>
    </row>
    <row r="39" spans="8:16" ht="17.100000000000001" customHeight="1" x14ac:dyDescent="0.3">
      <c r="H39" s="12"/>
      <c r="P39"/>
    </row>
    <row r="40" spans="8:16" ht="17.100000000000001" customHeight="1" x14ac:dyDescent="0.3">
      <c r="H40" s="12"/>
      <c r="P40"/>
    </row>
    <row r="41" spans="8:16" ht="17.100000000000001" customHeight="1" x14ac:dyDescent="0.3">
      <c r="H41" s="12"/>
      <c r="P41"/>
    </row>
    <row r="42" spans="8:16" ht="17.100000000000001" customHeight="1" x14ac:dyDescent="0.3">
      <c r="H42" s="12"/>
      <c r="P42"/>
    </row>
    <row r="43" spans="8:16" ht="17.100000000000001" customHeight="1" x14ac:dyDescent="0.3">
      <c r="H43" s="12"/>
      <c r="P43"/>
    </row>
    <row r="44" spans="8:16" ht="17.100000000000001" customHeight="1" x14ac:dyDescent="0.3">
      <c r="H44" s="12"/>
      <c r="P44"/>
    </row>
    <row r="45" spans="8:16" ht="17.100000000000001" customHeight="1" x14ac:dyDescent="0.3">
      <c r="H45" s="12"/>
      <c r="P45"/>
    </row>
    <row r="46" spans="8:16" ht="17.100000000000001" customHeight="1" x14ac:dyDescent="0.3">
      <c r="H46" s="12"/>
      <c r="P46"/>
    </row>
    <row r="47" spans="8:16" ht="17.100000000000001" customHeight="1" x14ac:dyDescent="0.3">
      <c r="H47" s="12"/>
      <c r="P47"/>
    </row>
    <row r="48" spans="8:16" ht="17.100000000000001" customHeight="1" x14ac:dyDescent="0.3">
      <c r="H48" s="12"/>
      <c r="P48"/>
    </row>
    <row r="49" spans="8:16" ht="17.100000000000001" customHeight="1" x14ac:dyDescent="0.3">
      <c r="H49" s="12"/>
      <c r="P49"/>
    </row>
    <row r="50" spans="8:16" ht="17.100000000000001" customHeight="1" x14ac:dyDescent="0.3">
      <c r="H50" s="12"/>
      <c r="P50"/>
    </row>
    <row r="51" spans="8:16" ht="17.100000000000001" customHeight="1" x14ac:dyDescent="0.3">
      <c r="H51" s="12"/>
      <c r="P51"/>
    </row>
    <row r="52" spans="8:16" ht="17.100000000000001" customHeight="1" x14ac:dyDescent="0.3">
      <c r="H52" s="12"/>
      <c r="P52"/>
    </row>
    <row r="53" spans="8:16" ht="17.100000000000001" customHeight="1" x14ac:dyDescent="0.3">
      <c r="H53" s="12"/>
      <c r="P53"/>
    </row>
    <row r="54" spans="8:16" ht="17.100000000000001" customHeight="1" x14ac:dyDescent="0.3">
      <c r="H54" s="12"/>
      <c r="P54"/>
    </row>
    <row r="55" spans="8:16" ht="17.100000000000001" customHeight="1" x14ac:dyDescent="0.3">
      <c r="H55" s="12"/>
      <c r="P55"/>
    </row>
    <row r="56" spans="8:16" ht="17.100000000000001" customHeight="1" x14ac:dyDescent="0.3">
      <c r="H56" s="12"/>
      <c r="P56"/>
    </row>
    <row r="57" spans="8:16" ht="17.100000000000001" customHeight="1" x14ac:dyDescent="0.3">
      <c r="H57" s="12"/>
      <c r="P57"/>
    </row>
    <row r="58" spans="8:16" ht="17.100000000000001" customHeight="1" x14ac:dyDescent="0.3">
      <c r="H58" s="12"/>
      <c r="P58"/>
    </row>
    <row r="59" spans="8:16" ht="17.100000000000001" customHeight="1" x14ac:dyDescent="0.3">
      <c r="H59" s="12"/>
      <c r="P59"/>
    </row>
    <row r="60" spans="8:16" ht="17.100000000000001" customHeight="1" x14ac:dyDescent="0.3">
      <c r="H60" s="12"/>
      <c r="P60"/>
    </row>
    <row r="61" spans="8:16" ht="17.100000000000001" customHeight="1" x14ac:dyDescent="0.3">
      <c r="H61" s="12"/>
      <c r="P61"/>
    </row>
    <row r="62" spans="8:16" ht="17.100000000000001" customHeight="1" x14ac:dyDescent="0.3">
      <c r="H62" s="12"/>
      <c r="P62"/>
    </row>
    <row r="63" spans="8:16" ht="17.100000000000001" customHeight="1" x14ac:dyDescent="0.3">
      <c r="H63" s="12"/>
      <c r="P63"/>
    </row>
    <row r="64" spans="8:16" ht="17.100000000000001" customHeight="1" x14ac:dyDescent="0.3">
      <c r="H64" s="12"/>
      <c r="P64"/>
    </row>
    <row r="65" spans="8:16" ht="17.100000000000001" customHeight="1" x14ac:dyDescent="0.3">
      <c r="H65" s="12"/>
      <c r="P65"/>
    </row>
    <row r="66" spans="8:16" ht="17.100000000000001" customHeight="1" x14ac:dyDescent="0.3">
      <c r="H66" s="12"/>
      <c r="P66"/>
    </row>
    <row r="67" spans="8:16" ht="17.100000000000001" customHeight="1" x14ac:dyDescent="0.3">
      <c r="H67" s="12"/>
      <c r="P67"/>
    </row>
    <row r="68" spans="8:16" ht="17.100000000000001" customHeight="1" x14ac:dyDescent="0.3">
      <c r="H68" s="12"/>
      <c r="P68"/>
    </row>
    <row r="69" spans="8:16" ht="17.100000000000001" customHeight="1" x14ac:dyDescent="0.3">
      <c r="H69" s="12"/>
      <c r="P69"/>
    </row>
    <row r="70" spans="8:16" ht="17.100000000000001" customHeight="1" x14ac:dyDescent="0.3">
      <c r="H70" s="12"/>
      <c r="P70"/>
    </row>
    <row r="71" spans="8:16" ht="17.100000000000001" customHeight="1" x14ac:dyDescent="0.3">
      <c r="H71" s="12"/>
      <c r="P71"/>
    </row>
    <row r="72" spans="8:16" ht="17.100000000000001" customHeight="1" x14ac:dyDescent="0.3">
      <c r="H72" s="12"/>
      <c r="P72"/>
    </row>
    <row r="73" spans="8:16" ht="17.100000000000001" customHeight="1" x14ac:dyDescent="0.3">
      <c r="H73" s="12"/>
      <c r="P73"/>
    </row>
    <row r="74" spans="8:16" ht="17.100000000000001" customHeight="1" x14ac:dyDescent="0.3">
      <c r="H74" s="12"/>
      <c r="P74"/>
    </row>
    <row r="75" spans="8:16" ht="17.100000000000001" customHeight="1" x14ac:dyDescent="0.3">
      <c r="H75" s="12"/>
      <c r="P75"/>
    </row>
    <row r="76" spans="8:16" ht="17.100000000000001" customHeight="1" x14ac:dyDescent="0.3">
      <c r="H76" s="12"/>
      <c r="P76"/>
    </row>
    <row r="77" spans="8:16" ht="17.100000000000001" customHeight="1" x14ac:dyDescent="0.3">
      <c r="H77" s="12"/>
      <c r="P77"/>
    </row>
    <row r="78" spans="8:16" ht="17.100000000000001" customHeight="1" x14ac:dyDescent="0.3">
      <c r="H78" s="12"/>
      <c r="P78"/>
    </row>
    <row r="79" spans="8:16" ht="17.100000000000001" customHeight="1" x14ac:dyDescent="0.3">
      <c r="H79" s="12"/>
      <c r="P79"/>
    </row>
    <row r="80" spans="8:16" ht="17.100000000000001" customHeight="1" x14ac:dyDescent="0.3">
      <c r="H80" s="12"/>
      <c r="P80"/>
    </row>
    <row r="81" spans="8:16" ht="17.100000000000001" customHeight="1" x14ac:dyDescent="0.3">
      <c r="H81" s="12"/>
      <c r="P81"/>
    </row>
    <row r="82" spans="8:16" ht="17.100000000000001" customHeight="1" x14ac:dyDescent="0.3">
      <c r="H82" s="12"/>
      <c r="P82"/>
    </row>
    <row r="83" spans="8:16" ht="17.100000000000001" customHeight="1" x14ac:dyDescent="0.3">
      <c r="H83" s="12"/>
      <c r="P83"/>
    </row>
    <row r="84" spans="8:16" ht="17.100000000000001" customHeight="1" x14ac:dyDescent="0.3">
      <c r="H84" s="12"/>
      <c r="P84"/>
    </row>
    <row r="85" spans="8:16" ht="17.100000000000001" customHeight="1" x14ac:dyDescent="0.3">
      <c r="H85" s="12"/>
      <c r="P85"/>
    </row>
    <row r="86" spans="8:16" ht="17.100000000000001" customHeight="1" x14ac:dyDescent="0.3">
      <c r="H86" s="12"/>
      <c r="P86"/>
    </row>
    <row r="87" spans="8:16" ht="17.100000000000001" customHeight="1" x14ac:dyDescent="0.3">
      <c r="H87" s="12"/>
      <c r="P87"/>
    </row>
    <row r="88" spans="8:16" ht="17.100000000000001" customHeight="1" x14ac:dyDescent="0.3">
      <c r="H88" s="12"/>
      <c r="P88"/>
    </row>
    <row r="89" spans="8:16" ht="17.100000000000001" customHeight="1" x14ac:dyDescent="0.3">
      <c r="H89" s="12"/>
      <c r="P89"/>
    </row>
    <row r="90" spans="8:16" ht="17.100000000000001" customHeight="1" x14ac:dyDescent="0.3">
      <c r="H90" s="12"/>
      <c r="P90"/>
    </row>
    <row r="91" spans="8:16" ht="17.100000000000001" customHeight="1" x14ac:dyDescent="0.3">
      <c r="H91" s="12"/>
      <c r="P91"/>
    </row>
    <row r="92" spans="8:16" ht="17.100000000000001" customHeight="1" x14ac:dyDescent="0.3">
      <c r="H92" s="12"/>
      <c r="P92"/>
    </row>
    <row r="93" spans="8:16" ht="17.100000000000001" customHeight="1" x14ac:dyDescent="0.3">
      <c r="H93" s="12"/>
      <c r="P93"/>
    </row>
    <row r="94" spans="8:16" ht="17.100000000000001" customHeight="1" x14ac:dyDescent="0.3">
      <c r="H94" s="12"/>
      <c r="P94"/>
    </row>
    <row r="95" spans="8:16" ht="17.100000000000001" customHeight="1" x14ac:dyDescent="0.3">
      <c r="H95" s="12"/>
      <c r="P95"/>
    </row>
    <row r="96" spans="8:16" ht="17.100000000000001" customHeight="1" x14ac:dyDescent="0.3">
      <c r="H96" s="12"/>
      <c r="P96"/>
    </row>
    <row r="97" spans="8:16" ht="17.100000000000001" customHeight="1" x14ac:dyDescent="0.3">
      <c r="H97" s="12"/>
      <c r="P97"/>
    </row>
    <row r="98" spans="8:16" ht="17.100000000000001" customHeight="1" x14ac:dyDescent="0.3">
      <c r="H98" s="12"/>
      <c r="P98"/>
    </row>
    <row r="99" spans="8:16" ht="17.100000000000001" customHeight="1" x14ac:dyDescent="0.3">
      <c r="H99" s="12"/>
      <c r="P99"/>
    </row>
    <row r="100" spans="8:16" ht="17.100000000000001" customHeight="1" x14ac:dyDescent="0.3">
      <c r="H100" s="12"/>
      <c r="P100"/>
    </row>
    <row r="101" spans="8:16" ht="17.100000000000001" customHeight="1" x14ac:dyDescent="0.3">
      <c r="H101" s="12"/>
      <c r="P101"/>
    </row>
    <row r="102" spans="8:16" ht="17.100000000000001" customHeight="1" x14ac:dyDescent="0.3">
      <c r="H102" s="12"/>
      <c r="P102"/>
    </row>
    <row r="103" spans="8:16" ht="17.100000000000001" customHeight="1" x14ac:dyDescent="0.3">
      <c r="H103" s="12"/>
      <c r="P103"/>
    </row>
    <row r="104" spans="8:16" ht="17.100000000000001" customHeight="1" x14ac:dyDescent="0.3">
      <c r="H104" s="12"/>
      <c r="P104"/>
    </row>
    <row r="105" spans="8:16" ht="17.100000000000001" customHeight="1" x14ac:dyDescent="0.3">
      <c r="H105" s="12"/>
      <c r="P105"/>
    </row>
    <row r="106" spans="8:16" ht="17.100000000000001" customHeight="1" x14ac:dyDescent="0.3">
      <c r="H106" s="12"/>
      <c r="P106"/>
    </row>
    <row r="107" spans="8:16" ht="17.100000000000001" customHeight="1" x14ac:dyDescent="0.3">
      <c r="H107" s="12"/>
      <c r="P107"/>
    </row>
    <row r="108" spans="8:16" ht="17.100000000000001" customHeight="1" x14ac:dyDescent="0.3">
      <c r="H108" s="12"/>
      <c r="P108"/>
    </row>
    <row r="109" spans="8:16" ht="17.100000000000001" customHeight="1" x14ac:dyDescent="0.3">
      <c r="H109" s="12"/>
      <c r="P109"/>
    </row>
    <row r="110" spans="8:16" ht="17.100000000000001" customHeight="1" x14ac:dyDescent="0.3">
      <c r="H110" s="12"/>
      <c r="P110"/>
    </row>
    <row r="111" spans="8:16" ht="17.100000000000001" customHeight="1" x14ac:dyDescent="0.3">
      <c r="H111" s="12"/>
      <c r="P111"/>
    </row>
    <row r="112" spans="8:16" ht="17.100000000000001" customHeight="1" x14ac:dyDescent="0.3">
      <c r="H112" s="12"/>
      <c r="P112"/>
    </row>
    <row r="113" spans="8:16" ht="17.100000000000001" customHeight="1" x14ac:dyDescent="0.3">
      <c r="H113" s="12"/>
      <c r="P113"/>
    </row>
    <row r="114" spans="8:16" ht="17.100000000000001" customHeight="1" x14ac:dyDescent="0.3">
      <c r="H114" s="12"/>
      <c r="P114"/>
    </row>
    <row r="115" spans="8:16" ht="17.100000000000001" customHeight="1" x14ac:dyDescent="0.3">
      <c r="H115" s="12"/>
      <c r="P115"/>
    </row>
    <row r="116" spans="8:16" ht="17.100000000000001" customHeight="1" x14ac:dyDescent="0.3">
      <c r="H116" s="12"/>
      <c r="P116"/>
    </row>
    <row r="117" spans="8:16" ht="17.100000000000001" customHeight="1" x14ac:dyDescent="0.3">
      <c r="H117" s="12"/>
      <c r="P117"/>
    </row>
    <row r="118" spans="8:16" ht="17.100000000000001" customHeight="1" x14ac:dyDescent="0.3">
      <c r="H118" s="12"/>
      <c r="P118"/>
    </row>
    <row r="119" spans="8:16" ht="17.100000000000001" customHeight="1" x14ac:dyDescent="0.3">
      <c r="H119" s="12"/>
      <c r="P119"/>
    </row>
    <row r="120" spans="8:16" ht="17.100000000000001" customHeight="1" x14ac:dyDescent="0.3">
      <c r="H120" s="12"/>
      <c r="P120"/>
    </row>
    <row r="121" spans="8:16" ht="17.100000000000001" customHeight="1" x14ac:dyDescent="0.3">
      <c r="H121" s="12"/>
      <c r="P121"/>
    </row>
    <row r="122" spans="8:16" ht="17.100000000000001" customHeight="1" x14ac:dyDescent="0.3">
      <c r="H122" s="12"/>
      <c r="P122"/>
    </row>
    <row r="123" spans="8:16" ht="17.100000000000001" customHeight="1" x14ac:dyDescent="0.3">
      <c r="H123" s="12"/>
      <c r="P123"/>
    </row>
    <row r="124" spans="8:16" ht="17.100000000000001" customHeight="1" x14ac:dyDescent="0.3">
      <c r="H124" s="12"/>
      <c r="P124"/>
    </row>
    <row r="125" spans="8:16" ht="17.100000000000001" customHeight="1" x14ac:dyDescent="0.3">
      <c r="H125" s="12"/>
      <c r="P125"/>
    </row>
    <row r="126" spans="8:16" ht="17.100000000000001" customHeight="1" x14ac:dyDescent="0.3">
      <c r="H126" s="12"/>
      <c r="P126"/>
    </row>
    <row r="127" spans="8:16" ht="17.100000000000001" customHeight="1" x14ac:dyDescent="0.3">
      <c r="H127" s="12"/>
      <c r="P127"/>
    </row>
    <row r="128" spans="8:16" ht="17.100000000000001" customHeight="1" x14ac:dyDescent="0.3">
      <c r="H128" s="12"/>
      <c r="P128"/>
    </row>
    <row r="129" spans="8:16" ht="17.100000000000001" customHeight="1" x14ac:dyDescent="0.3">
      <c r="H129" s="12"/>
      <c r="P129"/>
    </row>
    <row r="130" spans="8:16" ht="17.100000000000001" customHeight="1" x14ac:dyDescent="0.3">
      <c r="H130" s="12"/>
      <c r="P130"/>
    </row>
    <row r="131" spans="8:16" ht="17.100000000000001" customHeight="1" x14ac:dyDescent="0.3">
      <c r="H131" s="12"/>
      <c r="P131"/>
    </row>
    <row r="132" spans="8:16" ht="17.100000000000001" customHeight="1" x14ac:dyDescent="0.3">
      <c r="H132" s="12"/>
      <c r="P132"/>
    </row>
    <row r="133" spans="8:16" ht="17.100000000000001" customHeight="1" x14ac:dyDescent="0.3">
      <c r="H133" s="12"/>
      <c r="P133"/>
    </row>
    <row r="134" spans="8:16" ht="17.100000000000001" customHeight="1" x14ac:dyDescent="0.3">
      <c r="H134" s="12"/>
      <c r="P134"/>
    </row>
    <row r="135" spans="8:16" ht="17.100000000000001" customHeight="1" x14ac:dyDescent="0.3">
      <c r="H135" s="12"/>
      <c r="P135"/>
    </row>
    <row r="136" spans="8:16" ht="17.100000000000001" customHeight="1" x14ac:dyDescent="0.3">
      <c r="H136" s="12"/>
      <c r="P136"/>
    </row>
    <row r="137" spans="8:16" ht="17.100000000000001" customHeight="1" x14ac:dyDescent="0.3">
      <c r="H137" s="12"/>
      <c r="P137"/>
    </row>
    <row r="138" spans="8:16" ht="17.100000000000001" customHeight="1" x14ac:dyDescent="0.3">
      <c r="H138" s="12"/>
      <c r="P138"/>
    </row>
    <row r="139" spans="8:16" ht="17.100000000000001" customHeight="1" x14ac:dyDescent="0.3">
      <c r="H139" s="12"/>
      <c r="P139"/>
    </row>
    <row r="140" spans="8:16" ht="17.100000000000001" customHeight="1" x14ac:dyDescent="0.3">
      <c r="H140" s="12"/>
      <c r="P140"/>
    </row>
    <row r="141" spans="8:16" ht="17.100000000000001" customHeight="1" x14ac:dyDescent="0.3">
      <c r="H141" s="12"/>
      <c r="P141"/>
    </row>
    <row r="142" spans="8:16" ht="17.100000000000001" customHeight="1" x14ac:dyDescent="0.3">
      <c r="H142" s="12"/>
      <c r="P142"/>
    </row>
    <row r="143" spans="8:16" ht="17.100000000000001" customHeight="1" x14ac:dyDescent="0.3">
      <c r="H143" s="12"/>
      <c r="P143"/>
    </row>
    <row r="144" spans="8:16" ht="17.100000000000001" customHeight="1" x14ac:dyDescent="0.3">
      <c r="H144" s="12"/>
      <c r="P144"/>
    </row>
    <row r="145" spans="8:16" ht="17.100000000000001" customHeight="1" x14ac:dyDescent="0.3">
      <c r="H145" s="12"/>
      <c r="P145"/>
    </row>
    <row r="146" spans="8:16" ht="17.100000000000001" customHeight="1" x14ac:dyDescent="0.3">
      <c r="H146" s="12"/>
      <c r="P146"/>
    </row>
    <row r="147" spans="8:16" ht="17.100000000000001" customHeight="1" x14ac:dyDescent="0.3">
      <c r="H147" s="12"/>
      <c r="P147"/>
    </row>
    <row r="148" spans="8:16" ht="17.100000000000001" customHeight="1" x14ac:dyDescent="0.3">
      <c r="H148" s="12"/>
      <c r="P148"/>
    </row>
    <row r="149" spans="8:16" ht="17.100000000000001" customHeight="1" x14ac:dyDescent="0.3">
      <c r="H149" s="12"/>
      <c r="P149"/>
    </row>
    <row r="150" spans="8:16" ht="17.100000000000001" customHeight="1" x14ac:dyDescent="0.3">
      <c r="H150" s="12"/>
      <c r="P150"/>
    </row>
    <row r="151" spans="8:16" ht="17.100000000000001" customHeight="1" x14ac:dyDescent="0.3">
      <c r="H151" s="12"/>
      <c r="P151"/>
    </row>
    <row r="152" spans="8:16" ht="17.100000000000001" customHeight="1" x14ac:dyDescent="0.3">
      <c r="H152" s="12"/>
      <c r="P152"/>
    </row>
    <row r="153" spans="8:16" ht="17.100000000000001" customHeight="1" x14ac:dyDescent="0.3">
      <c r="H153" s="12"/>
      <c r="P153"/>
    </row>
    <row r="154" spans="8:16" ht="17.100000000000001" customHeight="1" x14ac:dyDescent="0.3">
      <c r="H154" s="12"/>
      <c r="P154"/>
    </row>
    <row r="155" spans="8:16" ht="17.100000000000001" customHeight="1" x14ac:dyDescent="0.3">
      <c r="H155" s="12"/>
      <c r="P155"/>
    </row>
    <row r="156" spans="8:16" ht="17.100000000000001" customHeight="1" x14ac:dyDescent="0.3">
      <c r="H156" s="12"/>
      <c r="P156"/>
    </row>
    <row r="157" spans="8:16" ht="17.100000000000001" customHeight="1" x14ac:dyDescent="0.3">
      <c r="H157" s="12"/>
      <c r="P157"/>
    </row>
    <row r="158" spans="8:16" ht="17.100000000000001" customHeight="1" x14ac:dyDescent="0.3">
      <c r="H158" s="12"/>
      <c r="P158"/>
    </row>
    <row r="159" spans="8:16" ht="17.100000000000001" customHeight="1" x14ac:dyDescent="0.3">
      <c r="H159" s="12"/>
      <c r="P159"/>
    </row>
    <row r="160" spans="8:16" ht="17.100000000000001" customHeight="1" x14ac:dyDescent="0.3">
      <c r="H160" s="12"/>
      <c r="P160"/>
    </row>
    <row r="161" spans="8:16" ht="17.100000000000001" customHeight="1" x14ac:dyDescent="0.3">
      <c r="H161" s="12"/>
      <c r="P161"/>
    </row>
    <row r="162" spans="8:16" ht="17.100000000000001" customHeight="1" x14ac:dyDescent="0.3">
      <c r="H162" s="12"/>
      <c r="P162"/>
    </row>
    <row r="163" spans="8:16" ht="17.100000000000001" customHeight="1" x14ac:dyDescent="0.3">
      <c r="H163" s="12"/>
      <c r="P163"/>
    </row>
    <row r="164" spans="8:16" ht="17.100000000000001" customHeight="1" x14ac:dyDescent="0.3">
      <c r="H164" s="12"/>
      <c r="P164"/>
    </row>
    <row r="165" spans="8:16" ht="17.100000000000001" customHeight="1" x14ac:dyDescent="0.3">
      <c r="H165" s="12"/>
      <c r="P165"/>
    </row>
    <row r="166" spans="8:16" ht="17.100000000000001" customHeight="1" x14ac:dyDescent="0.3">
      <c r="H166" s="12"/>
      <c r="P166"/>
    </row>
    <row r="167" spans="8:16" ht="17.100000000000001" customHeight="1" x14ac:dyDescent="0.3">
      <c r="H167" s="12"/>
      <c r="P167"/>
    </row>
    <row r="168" spans="8:16" ht="17.100000000000001" customHeight="1" x14ac:dyDescent="0.3">
      <c r="H168" s="12"/>
      <c r="P168"/>
    </row>
    <row r="169" spans="8:16" ht="17.100000000000001" customHeight="1" x14ac:dyDescent="0.3">
      <c r="H169" s="12"/>
      <c r="P169"/>
    </row>
    <row r="170" spans="8:16" ht="17.100000000000001" customHeight="1" x14ac:dyDescent="0.3">
      <c r="H170" s="12"/>
      <c r="P170"/>
    </row>
    <row r="171" spans="8:16" ht="17.100000000000001" customHeight="1" x14ac:dyDescent="0.3">
      <c r="H171" s="12"/>
      <c r="P171"/>
    </row>
    <row r="172" spans="8:16" ht="17.100000000000001" customHeight="1" x14ac:dyDescent="0.3">
      <c r="H172" s="12"/>
      <c r="P172"/>
    </row>
    <row r="173" spans="8:16" ht="17.100000000000001" customHeight="1" x14ac:dyDescent="0.3">
      <c r="H173" s="12"/>
      <c r="P173"/>
    </row>
    <row r="174" spans="8:16" ht="17.100000000000001" customHeight="1" x14ac:dyDescent="0.3">
      <c r="H174" s="12"/>
      <c r="P174"/>
    </row>
    <row r="175" spans="8:16" ht="17.100000000000001" customHeight="1" x14ac:dyDescent="0.3">
      <c r="H175" s="12"/>
      <c r="P175"/>
    </row>
    <row r="176" spans="8:16" ht="17.100000000000001" customHeight="1" x14ac:dyDescent="0.3">
      <c r="H176" s="12"/>
      <c r="P176"/>
    </row>
    <row r="177" spans="8:16" ht="17.100000000000001" customHeight="1" x14ac:dyDescent="0.3">
      <c r="H177" s="12"/>
      <c r="P177"/>
    </row>
    <row r="178" spans="8:16" ht="17.100000000000001" customHeight="1" x14ac:dyDescent="0.3">
      <c r="H178" s="12"/>
      <c r="P178"/>
    </row>
    <row r="179" spans="8:16" ht="17.100000000000001" customHeight="1" x14ac:dyDescent="0.3">
      <c r="H179" s="12"/>
      <c r="P179"/>
    </row>
    <row r="180" spans="8:16" ht="17.100000000000001" customHeight="1" x14ac:dyDescent="0.3">
      <c r="H180" s="12"/>
      <c r="P180"/>
    </row>
    <row r="181" spans="8:16" ht="17.100000000000001" customHeight="1" x14ac:dyDescent="0.3">
      <c r="H181" s="12"/>
      <c r="P181"/>
    </row>
    <row r="182" spans="8:16" ht="17.100000000000001" customHeight="1" x14ac:dyDescent="0.3">
      <c r="H182" s="12"/>
      <c r="P182"/>
    </row>
    <row r="183" spans="8:16" ht="17.100000000000001" customHeight="1" x14ac:dyDescent="0.3">
      <c r="H183" s="12"/>
      <c r="P183"/>
    </row>
    <row r="184" spans="8:16" ht="17.100000000000001" customHeight="1" x14ac:dyDescent="0.3">
      <c r="H184" s="12"/>
      <c r="P184"/>
    </row>
    <row r="185" spans="8:16" ht="17.100000000000001" customHeight="1" x14ac:dyDescent="0.3">
      <c r="H185" s="12"/>
      <c r="P185"/>
    </row>
    <row r="186" spans="8:16" ht="17.100000000000001" customHeight="1" x14ac:dyDescent="0.3">
      <c r="H186" s="12"/>
      <c r="P186"/>
    </row>
    <row r="187" spans="8:16" ht="17.100000000000001" customHeight="1" x14ac:dyDescent="0.3">
      <c r="H187" s="12"/>
      <c r="P187"/>
    </row>
    <row r="188" spans="8:16" ht="17.100000000000001" customHeight="1" x14ac:dyDescent="0.3">
      <c r="H188" s="12"/>
      <c r="P188"/>
    </row>
    <row r="189" spans="8:16" ht="17.100000000000001" customHeight="1" x14ac:dyDescent="0.3">
      <c r="H189" s="12"/>
      <c r="P189"/>
    </row>
    <row r="190" spans="8:16" ht="17.100000000000001" customHeight="1" x14ac:dyDescent="0.3">
      <c r="H190" s="12"/>
      <c r="P190"/>
    </row>
    <row r="191" spans="8:16" ht="17.100000000000001" customHeight="1" x14ac:dyDescent="0.3">
      <c r="H191" s="12"/>
      <c r="P191"/>
    </row>
    <row r="192" spans="8:16" ht="17.100000000000001" customHeight="1" x14ac:dyDescent="0.3">
      <c r="H192" s="12"/>
      <c r="P192"/>
    </row>
    <row r="193" spans="8:16" ht="17.100000000000001" customHeight="1" x14ac:dyDescent="0.3">
      <c r="H193" s="12"/>
      <c r="P193"/>
    </row>
    <row r="194" spans="8:16" ht="17.100000000000001" customHeight="1" x14ac:dyDescent="0.3">
      <c r="H194" s="12"/>
      <c r="P194"/>
    </row>
    <row r="195" spans="8:16" ht="17.100000000000001" customHeight="1" x14ac:dyDescent="0.3">
      <c r="H195" s="12"/>
      <c r="P195"/>
    </row>
    <row r="196" spans="8:16" ht="17.100000000000001" customHeight="1" x14ac:dyDescent="0.3">
      <c r="H196" s="12"/>
      <c r="P196"/>
    </row>
    <row r="197" spans="8:16" ht="17.100000000000001" customHeight="1" x14ac:dyDescent="0.3">
      <c r="H197" s="12"/>
      <c r="P197"/>
    </row>
    <row r="198" spans="8:16" ht="17.100000000000001" customHeight="1" x14ac:dyDescent="0.3">
      <c r="H198" s="12"/>
      <c r="P198"/>
    </row>
    <row r="199" spans="8:16" ht="17.100000000000001" customHeight="1" x14ac:dyDescent="0.3">
      <c r="H199" s="12"/>
      <c r="P199"/>
    </row>
    <row r="200" spans="8:16" ht="17.100000000000001" customHeight="1" x14ac:dyDescent="0.3">
      <c r="H200" s="12"/>
      <c r="P200"/>
    </row>
    <row r="201" spans="8:16" ht="17.100000000000001" customHeight="1" x14ac:dyDescent="0.3">
      <c r="H201" s="12"/>
      <c r="P201"/>
    </row>
    <row r="202" spans="8:16" ht="17.100000000000001" customHeight="1" x14ac:dyDescent="0.3">
      <c r="H202" s="12"/>
      <c r="P202"/>
    </row>
    <row r="203" spans="8:16" ht="17.100000000000001" customHeight="1" x14ac:dyDescent="0.3">
      <c r="H203" s="12"/>
      <c r="P203"/>
    </row>
    <row r="204" spans="8:16" ht="17.100000000000001" customHeight="1" x14ac:dyDescent="0.3">
      <c r="H204" s="12"/>
      <c r="P204"/>
    </row>
    <row r="205" spans="8:16" ht="17.100000000000001" customHeight="1" x14ac:dyDescent="0.3">
      <c r="H205" s="12"/>
      <c r="P205"/>
    </row>
    <row r="206" spans="8:16" ht="17.100000000000001" customHeight="1" x14ac:dyDescent="0.3">
      <c r="H206" s="12"/>
      <c r="P206"/>
    </row>
    <row r="207" spans="8:16" ht="17.100000000000001" customHeight="1" x14ac:dyDescent="0.3">
      <c r="H207" s="12"/>
      <c r="P207"/>
    </row>
    <row r="208" spans="8:16" ht="17.100000000000001" customHeight="1" x14ac:dyDescent="0.3">
      <c r="H208" s="12"/>
      <c r="P208"/>
    </row>
    <row r="209" spans="8:16" ht="17.100000000000001" customHeight="1" x14ac:dyDescent="0.3">
      <c r="H209" s="12"/>
      <c r="P209"/>
    </row>
    <row r="210" spans="8:16" ht="17.100000000000001" customHeight="1" x14ac:dyDescent="0.3">
      <c r="H210" s="12"/>
      <c r="P210"/>
    </row>
    <row r="211" spans="8:16" ht="17.100000000000001" customHeight="1" x14ac:dyDescent="0.3">
      <c r="H211" s="12"/>
      <c r="P211"/>
    </row>
    <row r="212" spans="8:16" ht="17.100000000000001" customHeight="1" x14ac:dyDescent="0.3">
      <c r="H212" s="12"/>
      <c r="P212"/>
    </row>
    <row r="213" spans="8:16" ht="17.100000000000001" customHeight="1" x14ac:dyDescent="0.3">
      <c r="H213" s="12"/>
      <c r="P213"/>
    </row>
    <row r="214" spans="8:16" ht="17.100000000000001" customHeight="1" x14ac:dyDescent="0.3">
      <c r="H214" s="12"/>
      <c r="P214"/>
    </row>
    <row r="215" spans="8:16" ht="17.100000000000001" customHeight="1" x14ac:dyDescent="0.3">
      <c r="H215" s="12"/>
      <c r="P215"/>
    </row>
    <row r="216" spans="8:16" ht="17.100000000000001" customHeight="1" x14ac:dyDescent="0.3">
      <c r="H216" s="12"/>
      <c r="P216"/>
    </row>
    <row r="217" spans="8:16" ht="17.100000000000001" customHeight="1" x14ac:dyDescent="0.3">
      <c r="H217" s="12"/>
      <c r="P217"/>
    </row>
    <row r="218" spans="8:16" ht="17.100000000000001" customHeight="1" x14ac:dyDescent="0.3">
      <c r="H218" s="12"/>
      <c r="P218"/>
    </row>
    <row r="219" spans="8:16" ht="17.100000000000001" customHeight="1" x14ac:dyDescent="0.3">
      <c r="H219" s="12"/>
      <c r="P219"/>
    </row>
    <row r="220" spans="8:16" ht="17.100000000000001" customHeight="1" x14ac:dyDescent="0.3">
      <c r="H220" s="12"/>
      <c r="P220"/>
    </row>
    <row r="221" spans="8:16" ht="17.100000000000001" customHeight="1" x14ac:dyDescent="0.3">
      <c r="H221" s="12"/>
      <c r="P221"/>
    </row>
    <row r="222" spans="8:16" ht="17.100000000000001" customHeight="1" x14ac:dyDescent="0.3">
      <c r="H222" s="12"/>
      <c r="P222"/>
    </row>
    <row r="223" spans="8:16" ht="17.100000000000001" customHeight="1" x14ac:dyDescent="0.3">
      <c r="H223" s="12"/>
      <c r="P223"/>
    </row>
    <row r="224" spans="8:16" ht="17.100000000000001" customHeight="1" x14ac:dyDescent="0.3">
      <c r="H224" s="12"/>
      <c r="P224"/>
    </row>
    <row r="225" spans="8:16" ht="17.100000000000001" customHeight="1" x14ac:dyDescent="0.3">
      <c r="H225" s="12"/>
      <c r="P225"/>
    </row>
    <row r="226" spans="8:16" ht="17.100000000000001" customHeight="1" x14ac:dyDescent="0.3">
      <c r="H226" s="12"/>
      <c r="P226"/>
    </row>
    <row r="227" spans="8:16" ht="17.100000000000001" customHeight="1" x14ac:dyDescent="0.3">
      <c r="H227" s="12"/>
      <c r="P227"/>
    </row>
    <row r="228" spans="8:16" ht="17.100000000000001" customHeight="1" x14ac:dyDescent="0.3">
      <c r="H228" s="12"/>
      <c r="P228"/>
    </row>
    <row r="229" spans="8:16" ht="17.100000000000001" customHeight="1" x14ac:dyDescent="0.3">
      <c r="H229" s="12"/>
      <c r="P229"/>
    </row>
    <row r="230" spans="8:16" ht="17.100000000000001" customHeight="1" x14ac:dyDescent="0.3">
      <c r="H230" s="12"/>
      <c r="P230"/>
    </row>
    <row r="231" spans="8:16" ht="17.100000000000001" customHeight="1" x14ac:dyDescent="0.3">
      <c r="H231" s="12"/>
      <c r="P231"/>
    </row>
    <row r="232" spans="8:16" ht="17.100000000000001" customHeight="1" x14ac:dyDescent="0.3">
      <c r="H232" s="12"/>
      <c r="P232"/>
    </row>
    <row r="233" spans="8:16" ht="17.100000000000001" customHeight="1" x14ac:dyDescent="0.3">
      <c r="H233" s="12"/>
      <c r="P233"/>
    </row>
    <row r="234" spans="8:16" ht="17.100000000000001" customHeight="1" x14ac:dyDescent="0.3">
      <c r="H234" s="12"/>
      <c r="P234"/>
    </row>
    <row r="235" spans="8:16" ht="17.100000000000001" customHeight="1" x14ac:dyDescent="0.3">
      <c r="H235" s="12"/>
      <c r="P235"/>
    </row>
    <row r="236" spans="8:16" ht="17.100000000000001" customHeight="1" x14ac:dyDescent="0.3">
      <c r="H236" s="12"/>
      <c r="P236"/>
    </row>
    <row r="237" spans="8:16" ht="17.100000000000001" customHeight="1" x14ac:dyDescent="0.3">
      <c r="H237" s="12"/>
      <c r="P237"/>
    </row>
    <row r="238" spans="8:16" ht="17.100000000000001" customHeight="1" x14ac:dyDescent="0.3">
      <c r="H238" s="12"/>
      <c r="P238"/>
    </row>
    <row r="239" spans="8:16" ht="17.100000000000001" customHeight="1" x14ac:dyDescent="0.3">
      <c r="H239" s="12"/>
      <c r="P239"/>
    </row>
    <row r="240" spans="8:16" ht="17.100000000000001" customHeight="1" x14ac:dyDescent="0.3">
      <c r="H240" s="12"/>
      <c r="P240"/>
    </row>
    <row r="241" spans="8:16" ht="17.100000000000001" customHeight="1" x14ac:dyDescent="0.3">
      <c r="H241" s="12"/>
      <c r="P241"/>
    </row>
    <row r="242" spans="8:16" ht="17.100000000000001" customHeight="1" x14ac:dyDescent="0.3">
      <c r="H242" s="12"/>
      <c r="P242"/>
    </row>
    <row r="243" spans="8:16" ht="17.100000000000001" customHeight="1" x14ac:dyDescent="0.3">
      <c r="H243" s="12"/>
      <c r="P243"/>
    </row>
    <row r="244" spans="8:16" ht="17.100000000000001" customHeight="1" x14ac:dyDescent="0.3">
      <c r="H244" s="12"/>
      <c r="P244"/>
    </row>
    <row r="245" spans="8:16" ht="17.100000000000001" customHeight="1" x14ac:dyDescent="0.3">
      <c r="H245" s="12"/>
      <c r="P245"/>
    </row>
    <row r="246" spans="8:16" ht="17.100000000000001" customHeight="1" x14ac:dyDescent="0.3">
      <c r="H246" s="12"/>
      <c r="P246"/>
    </row>
    <row r="247" spans="8:16" ht="17.100000000000001" customHeight="1" x14ac:dyDescent="0.3">
      <c r="H247" s="12"/>
      <c r="P247"/>
    </row>
    <row r="248" spans="8:16" ht="17.100000000000001" customHeight="1" x14ac:dyDescent="0.3">
      <c r="H248" s="12"/>
      <c r="P248"/>
    </row>
    <row r="249" spans="8:16" ht="17.100000000000001" customHeight="1" x14ac:dyDescent="0.3">
      <c r="H249" s="12"/>
      <c r="P249"/>
    </row>
    <row r="250" spans="8:16" ht="17.100000000000001" customHeight="1" x14ac:dyDescent="0.3">
      <c r="H250" s="12"/>
      <c r="P250"/>
    </row>
    <row r="251" spans="8:16" ht="17.100000000000001" customHeight="1" x14ac:dyDescent="0.3">
      <c r="H251" s="12"/>
      <c r="P251"/>
    </row>
    <row r="252" spans="8:16" ht="17.100000000000001" customHeight="1" x14ac:dyDescent="0.3">
      <c r="H252" s="12"/>
      <c r="P252"/>
    </row>
    <row r="253" spans="8:16" ht="17.100000000000001" customHeight="1" x14ac:dyDescent="0.3">
      <c r="H253" s="12"/>
      <c r="P253"/>
    </row>
    <row r="254" spans="8:16" ht="17.100000000000001" customHeight="1" x14ac:dyDescent="0.3">
      <c r="H254" s="12"/>
      <c r="P254"/>
    </row>
    <row r="255" spans="8:16" ht="17.100000000000001" customHeight="1" x14ac:dyDescent="0.3">
      <c r="H255" s="12"/>
      <c r="P255"/>
    </row>
    <row r="256" spans="8:16" ht="17.100000000000001" customHeight="1" x14ac:dyDescent="0.3">
      <c r="H256" s="12"/>
      <c r="P256"/>
    </row>
    <row r="257" spans="8:16" ht="17.100000000000001" customHeight="1" x14ac:dyDescent="0.3">
      <c r="H257" s="12"/>
      <c r="P257"/>
    </row>
    <row r="258" spans="8:16" ht="17.100000000000001" customHeight="1" x14ac:dyDescent="0.3">
      <c r="H258" s="12"/>
      <c r="P258"/>
    </row>
    <row r="259" spans="8:16" ht="17.100000000000001" customHeight="1" x14ac:dyDescent="0.3">
      <c r="H259" s="12"/>
      <c r="P259"/>
    </row>
    <row r="260" spans="8:16" ht="17.100000000000001" customHeight="1" x14ac:dyDescent="0.3">
      <c r="H260" s="12"/>
      <c r="P260"/>
    </row>
    <row r="261" spans="8:16" ht="17.100000000000001" customHeight="1" x14ac:dyDescent="0.3">
      <c r="H261" s="12"/>
      <c r="P261"/>
    </row>
    <row r="262" spans="8:16" ht="17.100000000000001" customHeight="1" x14ac:dyDescent="0.3">
      <c r="H262" s="12"/>
      <c r="P262"/>
    </row>
    <row r="263" spans="8:16" ht="17.100000000000001" customHeight="1" x14ac:dyDescent="0.3">
      <c r="H263" s="12"/>
      <c r="P263"/>
    </row>
    <row r="264" spans="8:16" ht="17.100000000000001" customHeight="1" x14ac:dyDescent="0.3">
      <c r="H264" s="12"/>
      <c r="P264"/>
    </row>
    <row r="265" spans="8:16" ht="17.100000000000001" customHeight="1" x14ac:dyDescent="0.3">
      <c r="H265" s="12"/>
      <c r="P265"/>
    </row>
    <row r="266" spans="8:16" ht="17.100000000000001" customHeight="1" x14ac:dyDescent="0.3">
      <c r="H266" s="12"/>
      <c r="P266"/>
    </row>
    <row r="267" spans="8:16" ht="17.100000000000001" customHeight="1" x14ac:dyDescent="0.3">
      <c r="H267" s="12"/>
      <c r="P267"/>
    </row>
    <row r="268" spans="8:16" ht="17.100000000000001" customHeight="1" x14ac:dyDescent="0.3">
      <c r="H268" s="12"/>
      <c r="P268"/>
    </row>
    <row r="269" spans="8:16" ht="17.100000000000001" customHeight="1" x14ac:dyDescent="0.3">
      <c r="H269" s="12"/>
      <c r="P269"/>
    </row>
    <row r="270" spans="8:16" ht="17.100000000000001" customHeight="1" x14ac:dyDescent="0.3">
      <c r="H270" s="12"/>
      <c r="P270"/>
    </row>
    <row r="271" spans="8:16" ht="17.100000000000001" customHeight="1" x14ac:dyDescent="0.3">
      <c r="H271" s="12"/>
      <c r="P271"/>
    </row>
    <row r="272" spans="8:16" ht="17.100000000000001" customHeight="1" x14ac:dyDescent="0.3">
      <c r="H272" s="12"/>
      <c r="P272"/>
    </row>
    <row r="273" spans="7:16" ht="17.100000000000001" customHeight="1" x14ac:dyDescent="0.3">
      <c r="H273" s="12"/>
      <c r="P273"/>
    </row>
    <row r="274" spans="7:16" ht="17.100000000000001" customHeight="1" x14ac:dyDescent="0.3">
      <c r="H274" s="12"/>
      <c r="P274"/>
    </row>
    <row r="275" spans="7:16" ht="17.100000000000001" customHeight="1" x14ac:dyDescent="0.3">
      <c r="H275" s="12"/>
      <c r="P275"/>
    </row>
    <row r="276" spans="7:16" ht="17.100000000000001" customHeight="1" x14ac:dyDescent="0.3">
      <c r="P276"/>
    </row>
    <row r="277" spans="7:16" ht="17.100000000000001" customHeight="1" x14ac:dyDescent="0.3">
      <c r="G277" s="7"/>
      <c r="H277" s="7"/>
      <c r="P277"/>
    </row>
    <row r="278" spans="7:16" ht="17.100000000000001" customHeight="1" x14ac:dyDescent="0.3">
      <c r="G278" s="7"/>
      <c r="H278" s="7"/>
      <c r="P278"/>
    </row>
    <row r="279" spans="7:16" ht="17.100000000000001" customHeight="1" x14ac:dyDescent="0.3">
      <c r="G279" s="7"/>
      <c r="H279" s="7"/>
      <c r="P279"/>
    </row>
    <row r="280" spans="7:16" ht="17.100000000000001" customHeight="1" x14ac:dyDescent="0.3">
      <c r="G280" s="7"/>
      <c r="H280" s="7"/>
      <c r="P280"/>
    </row>
    <row r="281" spans="7:16" ht="17.100000000000001" customHeight="1" x14ac:dyDescent="0.3">
      <c r="G281" s="7"/>
      <c r="H281" s="7"/>
      <c r="P281"/>
    </row>
    <row r="282" spans="7:16" ht="17.100000000000001" customHeight="1" x14ac:dyDescent="0.3">
      <c r="G282" s="7"/>
      <c r="H282" s="7"/>
      <c r="P282"/>
    </row>
    <row r="283" spans="7:16" ht="17.100000000000001" customHeight="1" x14ac:dyDescent="0.3">
      <c r="G283" s="7"/>
      <c r="H283" s="7"/>
      <c r="P283"/>
    </row>
    <row r="284" spans="7:16" ht="17.100000000000001" customHeight="1" x14ac:dyDescent="0.3">
      <c r="G284" s="7"/>
      <c r="H284" s="7"/>
      <c r="P284"/>
    </row>
    <row r="285" spans="7:16" ht="17.100000000000001" customHeight="1" x14ac:dyDescent="0.3">
      <c r="G285" s="7"/>
      <c r="H285" s="7"/>
      <c r="P285"/>
    </row>
    <row r="286" spans="7:16" ht="17.100000000000001" customHeight="1" x14ac:dyDescent="0.3">
      <c r="G286" s="7"/>
      <c r="H286" s="7"/>
      <c r="P286"/>
    </row>
    <row r="287" spans="7:16" ht="17.100000000000001" customHeight="1" x14ac:dyDescent="0.3">
      <c r="G287" s="7"/>
      <c r="H287" s="7"/>
      <c r="P287"/>
    </row>
    <row r="288" spans="7:16" ht="17.100000000000001" customHeight="1" x14ac:dyDescent="0.3">
      <c r="G288" s="7"/>
      <c r="H288" s="7"/>
      <c r="P288"/>
    </row>
    <row r="289" spans="7:16" ht="17.100000000000001" customHeight="1" x14ac:dyDescent="0.3">
      <c r="G289" s="7"/>
      <c r="H289" s="7"/>
      <c r="P289"/>
    </row>
    <row r="290" spans="7:16" ht="17.100000000000001" customHeight="1" x14ac:dyDescent="0.3">
      <c r="G290" s="7"/>
      <c r="H290" s="7"/>
      <c r="P290"/>
    </row>
    <row r="291" spans="7:16" ht="17.100000000000001" customHeight="1" x14ac:dyDescent="0.3">
      <c r="G291" s="7"/>
      <c r="H291" s="7"/>
      <c r="P291"/>
    </row>
    <row r="292" spans="7:16" ht="17.100000000000001" customHeight="1" x14ac:dyDescent="0.3">
      <c r="G292" s="7"/>
      <c r="H292" s="7"/>
      <c r="P292"/>
    </row>
    <row r="293" spans="7:16" ht="17.100000000000001" customHeight="1" x14ac:dyDescent="0.3">
      <c r="G293" s="7"/>
      <c r="H293" s="7"/>
      <c r="P293"/>
    </row>
    <row r="294" spans="7:16" ht="17.100000000000001" customHeight="1" x14ac:dyDescent="0.3">
      <c r="G294" s="7"/>
      <c r="H294" s="7"/>
      <c r="P294"/>
    </row>
    <row r="295" spans="7:16" ht="17.100000000000001" customHeight="1" x14ac:dyDescent="0.3">
      <c r="G295" s="7"/>
      <c r="H295" s="7"/>
      <c r="P295"/>
    </row>
    <row r="296" spans="7:16" ht="17.100000000000001" customHeight="1" x14ac:dyDescent="0.3">
      <c r="G296" s="7"/>
      <c r="H296" s="7"/>
      <c r="P296"/>
    </row>
    <row r="297" spans="7:16" ht="17.100000000000001" customHeight="1" x14ac:dyDescent="0.3">
      <c r="G297" s="7"/>
      <c r="H297" s="7"/>
      <c r="P297"/>
    </row>
    <row r="298" spans="7:16" ht="17.100000000000001" customHeight="1" x14ac:dyDescent="0.3">
      <c r="G298" s="7"/>
      <c r="H298" s="7"/>
      <c r="P298"/>
    </row>
    <row r="299" spans="7:16" ht="17.100000000000001" customHeight="1" x14ac:dyDescent="0.3">
      <c r="G299" s="7"/>
      <c r="H299" s="7"/>
      <c r="P299"/>
    </row>
    <row r="300" spans="7:16" ht="17.100000000000001" customHeight="1" x14ac:dyDescent="0.3">
      <c r="G300" s="7"/>
      <c r="H300" s="7"/>
      <c r="P300"/>
    </row>
    <row r="301" spans="7:16" ht="17.100000000000001" customHeight="1" x14ac:dyDescent="0.3">
      <c r="G301" s="7"/>
      <c r="H301" s="7"/>
      <c r="P301"/>
    </row>
    <row r="302" spans="7:16" ht="17.100000000000001" customHeight="1" x14ac:dyDescent="0.3">
      <c r="G302" s="7"/>
      <c r="H302" s="7"/>
      <c r="P302"/>
    </row>
    <row r="303" spans="7:16" ht="17.100000000000001" customHeight="1" x14ac:dyDescent="0.3">
      <c r="G303" s="7"/>
      <c r="H303" s="7"/>
      <c r="P303"/>
    </row>
    <row r="304" spans="7:16" ht="17.100000000000001" customHeight="1" x14ac:dyDescent="0.3">
      <c r="G304" s="7"/>
      <c r="H304" s="7"/>
      <c r="P304"/>
    </row>
    <row r="305" spans="7:16" ht="17.100000000000001" customHeight="1" x14ac:dyDescent="0.3">
      <c r="G305" s="7"/>
      <c r="H305" s="7"/>
      <c r="P305"/>
    </row>
    <row r="306" spans="7:16" ht="17.100000000000001" customHeight="1" x14ac:dyDescent="0.3">
      <c r="G306" s="7"/>
      <c r="H306" s="7"/>
      <c r="P306"/>
    </row>
    <row r="307" spans="7:16" ht="17.100000000000001" customHeight="1" x14ac:dyDescent="0.3">
      <c r="G307" s="7"/>
      <c r="H307" s="7"/>
      <c r="P307"/>
    </row>
    <row r="308" spans="7:16" ht="17.100000000000001" customHeight="1" x14ac:dyDescent="0.3">
      <c r="G308" s="7"/>
      <c r="H308" s="7"/>
      <c r="P308"/>
    </row>
    <row r="309" spans="7:16" ht="17.100000000000001" customHeight="1" x14ac:dyDescent="0.3">
      <c r="G309" s="7"/>
      <c r="H309" s="7"/>
      <c r="P309"/>
    </row>
    <row r="310" spans="7:16" ht="17.100000000000001" customHeight="1" x14ac:dyDescent="0.3">
      <c r="G310" s="7"/>
      <c r="H310" s="7"/>
      <c r="P310"/>
    </row>
    <row r="311" spans="7:16" ht="17.100000000000001" customHeight="1" x14ac:dyDescent="0.3">
      <c r="G311" s="7"/>
      <c r="H311" s="7"/>
      <c r="P311"/>
    </row>
    <row r="312" spans="7:16" ht="17.100000000000001" customHeight="1" x14ac:dyDescent="0.3">
      <c r="G312" s="7"/>
      <c r="H312" s="7"/>
      <c r="P312"/>
    </row>
    <row r="313" spans="7:16" ht="17.100000000000001" customHeight="1" x14ac:dyDescent="0.3">
      <c r="G313" s="7"/>
      <c r="H313" s="7"/>
      <c r="P313"/>
    </row>
    <row r="314" spans="7:16" ht="17.100000000000001" customHeight="1" x14ac:dyDescent="0.3">
      <c r="G314" s="7"/>
      <c r="H314" s="7"/>
      <c r="P314"/>
    </row>
    <row r="315" spans="7:16" ht="17.100000000000001" customHeight="1" x14ac:dyDescent="0.3">
      <c r="G315" s="7"/>
      <c r="H315" s="7"/>
      <c r="P315"/>
    </row>
    <row r="316" spans="7:16" ht="17.100000000000001" customHeight="1" x14ac:dyDescent="0.3">
      <c r="G316" s="7"/>
      <c r="H316" s="7"/>
      <c r="P316"/>
    </row>
    <row r="317" spans="7:16" ht="17.100000000000001" customHeight="1" x14ac:dyDescent="0.3">
      <c r="G317" s="7"/>
      <c r="H317" s="7"/>
      <c r="P317"/>
    </row>
    <row r="318" spans="7:16" ht="17.100000000000001" customHeight="1" x14ac:dyDescent="0.3">
      <c r="G318" s="7"/>
      <c r="H318" s="7"/>
      <c r="P318"/>
    </row>
    <row r="319" spans="7:16" ht="17.100000000000001" customHeight="1" x14ac:dyDescent="0.3">
      <c r="G319" s="7"/>
      <c r="H319" s="7"/>
      <c r="P319"/>
    </row>
    <row r="320" spans="7:16" ht="17.100000000000001" customHeight="1" x14ac:dyDescent="0.3">
      <c r="G320" s="7"/>
      <c r="H320" s="7"/>
      <c r="P320"/>
    </row>
    <row r="321" spans="7:16" ht="17.100000000000001" customHeight="1" x14ac:dyDescent="0.3">
      <c r="G321" s="7"/>
      <c r="H321" s="7"/>
      <c r="P321"/>
    </row>
    <row r="322" spans="7:16" ht="17.100000000000001" customHeight="1" x14ac:dyDescent="0.3">
      <c r="G322" s="7"/>
      <c r="H322" s="7"/>
      <c r="P322"/>
    </row>
    <row r="323" spans="7:16" ht="17.100000000000001" customHeight="1" x14ac:dyDescent="0.3">
      <c r="G323" s="7"/>
      <c r="H323" s="7"/>
      <c r="P323"/>
    </row>
    <row r="324" spans="7:16" ht="17.100000000000001" customHeight="1" x14ac:dyDescent="0.3">
      <c r="G324" s="7"/>
      <c r="H324" s="7"/>
      <c r="P324"/>
    </row>
    <row r="325" spans="7:16" ht="17.100000000000001" customHeight="1" x14ac:dyDescent="0.3">
      <c r="G325" s="7"/>
      <c r="H325" s="7"/>
      <c r="P325"/>
    </row>
    <row r="326" spans="7:16" ht="17.100000000000001" customHeight="1" x14ac:dyDescent="0.3">
      <c r="G326" s="7"/>
      <c r="H326" s="7"/>
      <c r="P326"/>
    </row>
    <row r="327" spans="7:16" ht="17.100000000000001" customHeight="1" x14ac:dyDescent="0.3">
      <c r="G327" s="7"/>
      <c r="H327" s="7"/>
      <c r="P327"/>
    </row>
    <row r="328" spans="7:16" ht="17.100000000000001" customHeight="1" x14ac:dyDescent="0.3">
      <c r="G328" s="7"/>
      <c r="H328" s="7"/>
      <c r="P328"/>
    </row>
    <row r="329" spans="7:16" ht="17.100000000000001" customHeight="1" x14ac:dyDescent="0.3">
      <c r="G329" s="7"/>
      <c r="H329" s="7"/>
      <c r="P329"/>
    </row>
    <row r="330" spans="7:16" ht="17.100000000000001" customHeight="1" x14ac:dyDescent="0.3">
      <c r="G330" s="7"/>
      <c r="H330" s="7"/>
      <c r="P330"/>
    </row>
    <row r="331" spans="7:16" ht="17.100000000000001" customHeight="1" x14ac:dyDescent="0.3">
      <c r="G331" s="7"/>
      <c r="H331" s="7"/>
      <c r="P331"/>
    </row>
    <row r="332" spans="7:16" ht="17.100000000000001" customHeight="1" x14ac:dyDescent="0.3">
      <c r="G332" s="7"/>
      <c r="H332" s="7"/>
      <c r="P332"/>
    </row>
    <row r="333" spans="7:16" ht="17.100000000000001" customHeight="1" x14ac:dyDescent="0.3">
      <c r="G333" s="7"/>
      <c r="H333" s="7"/>
      <c r="P333"/>
    </row>
    <row r="334" spans="7:16" ht="17.100000000000001" customHeight="1" x14ac:dyDescent="0.3">
      <c r="G334" s="7"/>
      <c r="H334" s="7"/>
      <c r="P334"/>
    </row>
    <row r="335" spans="7:16" ht="17.100000000000001" customHeight="1" x14ac:dyDescent="0.3">
      <c r="G335" s="7"/>
      <c r="H335" s="7"/>
      <c r="P335"/>
    </row>
    <row r="336" spans="7:16" ht="17.100000000000001" customHeight="1" x14ac:dyDescent="0.3">
      <c r="G336" s="7"/>
      <c r="H336" s="7"/>
      <c r="P336"/>
    </row>
    <row r="337" spans="7:16" ht="17.100000000000001" customHeight="1" x14ac:dyDescent="0.3">
      <c r="G337" s="7"/>
      <c r="H337" s="7"/>
      <c r="P337"/>
    </row>
    <row r="338" spans="7:16" ht="17.100000000000001" customHeight="1" x14ac:dyDescent="0.3">
      <c r="G338" s="7"/>
      <c r="H338" s="7"/>
      <c r="P338"/>
    </row>
    <row r="339" spans="7:16" ht="17.100000000000001" customHeight="1" x14ac:dyDescent="0.3">
      <c r="G339" s="7"/>
      <c r="H339" s="7"/>
      <c r="P339"/>
    </row>
    <row r="340" spans="7:16" ht="17.100000000000001" customHeight="1" x14ac:dyDescent="0.3">
      <c r="G340" s="7"/>
      <c r="H340" s="7"/>
      <c r="P340"/>
    </row>
    <row r="341" spans="7:16" ht="17.100000000000001" customHeight="1" x14ac:dyDescent="0.3">
      <c r="G341" s="7"/>
      <c r="H341" s="7"/>
      <c r="P341"/>
    </row>
    <row r="342" spans="7:16" ht="17.100000000000001" customHeight="1" x14ac:dyDescent="0.3">
      <c r="G342" s="7"/>
      <c r="H342" s="7"/>
      <c r="P342"/>
    </row>
    <row r="343" spans="7:16" ht="17.100000000000001" customHeight="1" x14ac:dyDescent="0.3">
      <c r="G343" s="7"/>
      <c r="H343" s="7"/>
      <c r="P343"/>
    </row>
    <row r="344" spans="7:16" ht="17.100000000000001" customHeight="1" x14ac:dyDescent="0.3">
      <c r="G344" s="7"/>
      <c r="H344" s="7"/>
      <c r="P344"/>
    </row>
    <row r="345" spans="7:16" ht="17.100000000000001" customHeight="1" x14ac:dyDescent="0.3">
      <c r="G345" s="7"/>
      <c r="H345" s="7"/>
      <c r="P345"/>
    </row>
    <row r="346" spans="7:16" ht="17.100000000000001" customHeight="1" x14ac:dyDescent="0.3">
      <c r="G346" s="7"/>
      <c r="H346" s="7"/>
      <c r="P346"/>
    </row>
    <row r="347" spans="7:16" ht="17.100000000000001" customHeight="1" x14ac:dyDescent="0.3">
      <c r="G347" s="7"/>
      <c r="H347" s="7"/>
      <c r="P347"/>
    </row>
    <row r="348" spans="7:16" ht="17.100000000000001" customHeight="1" x14ac:dyDescent="0.3">
      <c r="G348" s="7"/>
      <c r="H348" s="7"/>
      <c r="P348"/>
    </row>
    <row r="349" spans="7:16" ht="17.100000000000001" customHeight="1" x14ac:dyDescent="0.3">
      <c r="G349" s="7"/>
      <c r="H349" s="7"/>
      <c r="P349"/>
    </row>
    <row r="350" spans="7:16" ht="17.100000000000001" customHeight="1" x14ac:dyDescent="0.3">
      <c r="G350" s="7"/>
      <c r="H350" s="7"/>
      <c r="P350"/>
    </row>
    <row r="351" spans="7:16" ht="17.100000000000001" customHeight="1" x14ac:dyDescent="0.3">
      <c r="G351" s="7"/>
      <c r="H351" s="7"/>
      <c r="P351"/>
    </row>
    <row r="352" spans="7:16" ht="17.100000000000001" customHeight="1" x14ac:dyDescent="0.3">
      <c r="G352" s="7"/>
      <c r="H352" s="7"/>
      <c r="P352"/>
    </row>
    <row r="353" spans="7:16" ht="17.100000000000001" customHeight="1" x14ac:dyDescent="0.3">
      <c r="G353" s="7"/>
      <c r="H353" s="7"/>
      <c r="P353"/>
    </row>
    <row r="354" spans="7:16" ht="17.100000000000001" customHeight="1" x14ac:dyDescent="0.3">
      <c r="G354" s="7"/>
      <c r="H354" s="7"/>
      <c r="P354"/>
    </row>
    <row r="355" spans="7:16" ht="17.100000000000001" customHeight="1" x14ac:dyDescent="0.3">
      <c r="G355" s="7"/>
      <c r="H355" s="7"/>
      <c r="P355"/>
    </row>
    <row r="356" spans="7:16" ht="17.100000000000001" customHeight="1" x14ac:dyDescent="0.3">
      <c r="G356" s="7"/>
      <c r="H356" s="7"/>
      <c r="P356"/>
    </row>
    <row r="357" spans="7:16" ht="17.100000000000001" customHeight="1" x14ac:dyDescent="0.3">
      <c r="G357" s="7"/>
      <c r="H357" s="7"/>
      <c r="P357"/>
    </row>
    <row r="358" spans="7:16" ht="17.100000000000001" customHeight="1" x14ac:dyDescent="0.3">
      <c r="G358" s="7"/>
      <c r="H358" s="7"/>
      <c r="P358"/>
    </row>
    <row r="359" spans="7:16" ht="17.100000000000001" customHeight="1" x14ac:dyDescent="0.3">
      <c r="G359" s="7"/>
      <c r="H359" s="7"/>
      <c r="P359"/>
    </row>
    <row r="360" spans="7:16" ht="17.100000000000001" customHeight="1" x14ac:dyDescent="0.3">
      <c r="G360" s="7"/>
      <c r="H360" s="7"/>
      <c r="P360"/>
    </row>
    <row r="361" spans="7:16" ht="17.100000000000001" customHeight="1" x14ac:dyDescent="0.3">
      <c r="G361" s="7"/>
      <c r="H361" s="7"/>
      <c r="P361"/>
    </row>
    <row r="362" spans="7:16" ht="17.100000000000001" customHeight="1" x14ac:dyDescent="0.3">
      <c r="G362" s="7"/>
      <c r="H362" s="7"/>
      <c r="P362"/>
    </row>
    <row r="363" spans="7:16" ht="17.100000000000001" customHeight="1" x14ac:dyDescent="0.3">
      <c r="G363" s="7"/>
      <c r="H363" s="7"/>
      <c r="P363"/>
    </row>
    <row r="364" spans="7:16" ht="17.100000000000001" customHeight="1" x14ac:dyDescent="0.3">
      <c r="G364" s="7"/>
      <c r="H364" s="7"/>
      <c r="P364"/>
    </row>
    <row r="365" spans="7:16" ht="17.100000000000001" customHeight="1" x14ac:dyDescent="0.3">
      <c r="G365" s="7"/>
      <c r="H365" s="7"/>
      <c r="P365"/>
    </row>
    <row r="366" spans="7:16" ht="17.100000000000001" customHeight="1" x14ac:dyDescent="0.3">
      <c r="G366" s="7"/>
      <c r="H366" s="7"/>
      <c r="P366"/>
    </row>
    <row r="367" spans="7:16" ht="17.100000000000001" customHeight="1" x14ac:dyDescent="0.3">
      <c r="G367" s="7"/>
      <c r="H367" s="7"/>
      <c r="P367"/>
    </row>
    <row r="368" spans="7:16" ht="17.100000000000001" customHeight="1" x14ac:dyDescent="0.3">
      <c r="G368" s="7"/>
      <c r="H368" s="7"/>
      <c r="P368"/>
    </row>
    <row r="369" spans="7:16" ht="17.100000000000001" customHeight="1" x14ac:dyDescent="0.3">
      <c r="G369" s="7"/>
      <c r="H369" s="7"/>
      <c r="P369"/>
    </row>
    <row r="370" spans="7:16" ht="17.100000000000001" customHeight="1" x14ac:dyDescent="0.3">
      <c r="G370" s="7"/>
      <c r="H370" s="7"/>
      <c r="P370"/>
    </row>
    <row r="371" spans="7:16" ht="17.100000000000001" customHeight="1" x14ac:dyDescent="0.3">
      <c r="G371" s="7"/>
      <c r="H371" s="7"/>
      <c r="P371"/>
    </row>
    <row r="372" spans="7:16" ht="17.100000000000001" customHeight="1" x14ac:dyDescent="0.3">
      <c r="G372" s="7"/>
      <c r="H372" s="7"/>
      <c r="P372"/>
    </row>
    <row r="373" spans="7:16" ht="17.100000000000001" customHeight="1" x14ac:dyDescent="0.3">
      <c r="G373" s="7"/>
      <c r="H373" s="7"/>
      <c r="P373"/>
    </row>
    <row r="374" spans="7:16" ht="17.100000000000001" customHeight="1" x14ac:dyDescent="0.3">
      <c r="G374" s="7"/>
      <c r="H374" s="7"/>
      <c r="P374"/>
    </row>
    <row r="375" spans="7:16" ht="17.100000000000001" customHeight="1" x14ac:dyDescent="0.3">
      <c r="G375" s="7"/>
      <c r="H375" s="7"/>
      <c r="P375"/>
    </row>
    <row r="376" spans="7:16" ht="17.100000000000001" customHeight="1" x14ac:dyDescent="0.3">
      <c r="G376" s="7"/>
      <c r="H376" s="7"/>
      <c r="P376"/>
    </row>
    <row r="377" spans="7:16" ht="17.100000000000001" customHeight="1" x14ac:dyDescent="0.3">
      <c r="P377"/>
    </row>
    <row r="378" spans="7:16" ht="17.100000000000001" customHeight="1" x14ac:dyDescent="0.3">
      <c r="P378"/>
    </row>
    <row r="379" spans="7:16" ht="17.100000000000001" customHeight="1" x14ac:dyDescent="0.3">
      <c r="P379"/>
    </row>
    <row r="380" spans="7:16" ht="17.100000000000001" customHeight="1" x14ac:dyDescent="0.3">
      <c r="P380"/>
    </row>
    <row r="381" spans="7:16" ht="17.100000000000001" customHeight="1" x14ac:dyDescent="0.3">
      <c r="P381"/>
    </row>
    <row r="382" spans="7:16" ht="17.100000000000001" customHeight="1" x14ac:dyDescent="0.3">
      <c r="P382"/>
    </row>
    <row r="383" spans="7:16" ht="17.100000000000001" customHeight="1" x14ac:dyDescent="0.3">
      <c r="P383"/>
    </row>
    <row r="384" spans="7:16" ht="17.100000000000001" customHeight="1" x14ac:dyDescent="0.3">
      <c r="P384"/>
    </row>
    <row r="385" spans="16:16" ht="17.100000000000001" customHeight="1" x14ac:dyDescent="0.3">
      <c r="P385"/>
    </row>
    <row r="386" spans="16:16" ht="17.100000000000001" customHeight="1" x14ac:dyDescent="0.3">
      <c r="P386"/>
    </row>
    <row r="387" spans="16:16" ht="17.100000000000001" customHeight="1" x14ac:dyDescent="0.3">
      <c r="P387"/>
    </row>
    <row r="388" spans="16:16" ht="17.100000000000001" customHeight="1" x14ac:dyDescent="0.3">
      <c r="P388"/>
    </row>
    <row r="389" spans="16:16" ht="17.100000000000001" customHeight="1" x14ac:dyDescent="0.3">
      <c r="P389"/>
    </row>
    <row r="390" spans="16:16" ht="17.100000000000001" customHeight="1" x14ac:dyDescent="0.3">
      <c r="P390"/>
    </row>
    <row r="391" spans="16:16" ht="17.100000000000001" customHeight="1" x14ac:dyDescent="0.3">
      <c r="P391"/>
    </row>
    <row r="392" spans="16:16" ht="17.100000000000001" customHeight="1" x14ac:dyDescent="0.3">
      <c r="P392"/>
    </row>
    <row r="393" spans="16:16" ht="17.100000000000001" customHeight="1" x14ac:dyDescent="0.3">
      <c r="P393"/>
    </row>
    <row r="394" spans="16:16" ht="17.100000000000001" customHeight="1" x14ac:dyDescent="0.3">
      <c r="P394"/>
    </row>
    <row r="395" spans="16:16" ht="17.100000000000001" customHeight="1" x14ac:dyDescent="0.3">
      <c r="P395"/>
    </row>
    <row r="396" spans="16:16" ht="17.100000000000001" customHeight="1" x14ac:dyDescent="0.3">
      <c r="P396"/>
    </row>
    <row r="397" spans="16:16" ht="17.100000000000001" customHeight="1" x14ac:dyDescent="0.3">
      <c r="P397"/>
    </row>
    <row r="398" spans="16:16" ht="17.100000000000001" customHeight="1" x14ac:dyDescent="0.3">
      <c r="P398"/>
    </row>
    <row r="399" spans="16:16" ht="17.100000000000001" customHeight="1" x14ac:dyDescent="0.3">
      <c r="P399"/>
    </row>
    <row r="400" spans="16:16" ht="17.100000000000001" customHeight="1" x14ac:dyDescent="0.3">
      <c r="P400"/>
    </row>
    <row r="401" spans="16:16" ht="17.100000000000001" customHeight="1" x14ac:dyDescent="0.3">
      <c r="P401"/>
    </row>
    <row r="402" spans="16:16" ht="17.100000000000001" customHeight="1" x14ac:dyDescent="0.3">
      <c r="P402"/>
    </row>
    <row r="403" spans="16:16" ht="17.100000000000001" customHeight="1" x14ac:dyDescent="0.3">
      <c r="P403"/>
    </row>
    <row r="404" spans="16:16" ht="17.100000000000001" customHeight="1" x14ac:dyDescent="0.3">
      <c r="P404"/>
    </row>
    <row r="405" spans="16:16" ht="17.100000000000001" customHeight="1" x14ac:dyDescent="0.3">
      <c r="P405"/>
    </row>
    <row r="406" spans="16:16" ht="17.100000000000001" customHeight="1" x14ac:dyDescent="0.3">
      <c r="P406"/>
    </row>
    <row r="407" spans="16:16" ht="17.100000000000001" customHeight="1" x14ac:dyDescent="0.3">
      <c r="P407"/>
    </row>
    <row r="408" spans="16:16" ht="17.100000000000001" customHeight="1" x14ac:dyDescent="0.3">
      <c r="P408"/>
    </row>
    <row r="409" spans="16:16" ht="17.100000000000001" customHeight="1" x14ac:dyDescent="0.3">
      <c r="P409"/>
    </row>
    <row r="410" spans="16:16" ht="17.100000000000001" customHeight="1" x14ac:dyDescent="0.3">
      <c r="P410"/>
    </row>
    <row r="411" spans="16:16" ht="17.100000000000001" customHeight="1" x14ac:dyDescent="0.3">
      <c r="P411"/>
    </row>
    <row r="412" spans="16:16" ht="17.100000000000001" customHeight="1" x14ac:dyDescent="0.3">
      <c r="P412"/>
    </row>
    <row r="413" spans="16:16" ht="17.100000000000001" customHeight="1" x14ac:dyDescent="0.3">
      <c r="P413"/>
    </row>
    <row r="414" spans="16:16" ht="17.100000000000001" customHeight="1" x14ac:dyDescent="0.3">
      <c r="P414"/>
    </row>
  </sheetData>
  <sortState ref="G8:G414">
    <sortCondition ref="G7"/>
  </sortState>
  <phoneticPr fontId="1" type="noConversion"/>
  <dataValidations count="1">
    <dataValidation type="list" allowBlank="1" showInputMessage="1" showErrorMessage="1" sqref="F8:F1048576">
      <formula1>카테고리명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/>
    <pageSetUpPr autoPageBreaks="0"/>
  </sheetPr>
  <dimension ref="B1:Q22"/>
  <sheetViews>
    <sheetView showGridLines="0" workbookViewId="0">
      <pane ySplit="7" topLeftCell="A8" activePane="bottomLeft" state="frozen"/>
      <selection activeCell="F27" sqref="F27"/>
      <selection pane="bottomLeft"/>
    </sheetView>
  </sheetViews>
  <sheetFormatPr defaultColWidth="9" defaultRowHeight="20.100000000000001" customHeight="1" x14ac:dyDescent="0.3"/>
  <cols>
    <col min="1" max="1" width="0.875" style="2" customWidth="1"/>
    <col min="2" max="3" width="11.625" style="19" customWidth="1"/>
    <col min="4" max="4" width="25.625" style="16" customWidth="1"/>
    <col min="5" max="5" width="9" style="61" customWidth="1"/>
    <col min="6" max="6" width="10.625" style="20" customWidth="1"/>
    <col min="7" max="7" width="11.625" style="20" customWidth="1"/>
    <col min="8" max="8" width="11.625" style="21" customWidth="1"/>
    <col min="9" max="14" width="9" style="2"/>
    <col min="15" max="17" width="9" style="2" hidden="1" customWidth="1"/>
    <col min="18" max="16384" width="9" style="2"/>
  </cols>
  <sheetData>
    <row r="1" spans="2:17" ht="38.1" customHeight="1" x14ac:dyDescent="0.3">
      <c r="B1" s="2"/>
      <c r="C1" s="2"/>
      <c r="D1" s="2"/>
      <c r="E1" s="2"/>
      <c r="F1" s="2"/>
      <c r="G1" s="2"/>
      <c r="H1" s="2"/>
    </row>
    <row r="2" spans="2:17" ht="38.1" customHeight="1" x14ac:dyDescent="0.3">
      <c r="B2" s="2"/>
      <c r="C2" s="2"/>
      <c r="D2" s="2"/>
      <c r="E2" s="2"/>
      <c r="F2" s="2"/>
      <c r="G2" s="2"/>
      <c r="H2" s="2"/>
    </row>
    <row r="3" spans="2:17" ht="6.95" customHeight="1" x14ac:dyDescent="0.3">
      <c r="B3" s="2"/>
      <c r="C3" s="2"/>
      <c r="D3" s="2"/>
      <c r="E3" s="2"/>
      <c r="F3" s="2"/>
      <c r="G3" s="2"/>
      <c r="H3" s="2"/>
    </row>
    <row r="4" spans="2:17" ht="20.100000000000001" customHeight="1" x14ac:dyDescent="0.3">
      <c r="B4" s="59" t="str">
        <f>B7</f>
        <v>일 자</v>
      </c>
      <c r="C4" s="48"/>
      <c r="D4" s="48"/>
      <c r="E4" s="2"/>
      <c r="F4" s="2"/>
      <c r="G4" s="76" t="s">
        <v>68</v>
      </c>
      <c r="H4" s="77"/>
      <c r="O4" s="8" t="str">
        <f>B7</f>
        <v>일 자</v>
      </c>
      <c r="P4" s="8" t="str">
        <f>C7</f>
        <v>카테고리</v>
      </c>
      <c r="Q4" s="8" t="str">
        <f>D7</f>
        <v>상품명</v>
      </c>
    </row>
    <row r="5" spans="2:17" ht="20.100000000000001" customHeight="1" thickBot="1" x14ac:dyDescent="0.35">
      <c r="B5" s="23">
        <v>42430</v>
      </c>
      <c r="C5" s="49"/>
      <c r="D5" s="50"/>
      <c r="E5" s="2"/>
      <c r="F5" s="2"/>
      <c r="G5" s="78">
        <f>목록관리!C3-SUM(G8:G1048576)+SUM(판매입력!I8:I1048576)</f>
        <v>6720200</v>
      </c>
      <c r="H5" s="79"/>
      <c r="I5" s="57" t="s">
        <v>121</v>
      </c>
      <c r="O5" s="8">
        <f>IF(B5="","&lt;&gt;0",B5)</f>
        <v>42430</v>
      </c>
      <c r="P5" s="8" t="str">
        <f>IF(C5="","&lt;&gt;0",C5)</f>
        <v>&lt;&gt;0</v>
      </c>
      <c r="Q5" s="8" t="str">
        <f>IF(D5="","&lt;&gt;0","*" &amp; D5 &amp; "*")</f>
        <v>&lt;&gt;0</v>
      </c>
    </row>
    <row r="6" spans="2:17" ht="6.95" customHeight="1" x14ac:dyDescent="0.3">
      <c r="B6" s="2"/>
      <c r="C6" s="2"/>
      <c r="D6" s="2"/>
      <c r="E6" s="2"/>
      <c r="F6" s="2"/>
      <c r="G6" s="2"/>
      <c r="H6" s="2"/>
    </row>
    <row r="7" spans="2:17" ht="20.100000000000001" customHeight="1" x14ac:dyDescent="0.3">
      <c r="B7" s="60" t="s">
        <v>67</v>
      </c>
      <c r="C7" s="60" t="s">
        <v>2</v>
      </c>
      <c r="D7" s="60" t="s">
        <v>120</v>
      </c>
      <c r="E7" s="60" t="s">
        <v>13</v>
      </c>
      <c r="F7" s="60" t="s">
        <v>15</v>
      </c>
      <c r="G7" s="60" t="s">
        <v>66</v>
      </c>
      <c r="H7" s="60" t="s">
        <v>4</v>
      </c>
    </row>
    <row r="8" spans="2:17" ht="20.100000000000001" customHeight="1" x14ac:dyDescent="0.3">
      <c r="B8" s="19">
        <v>42430</v>
      </c>
      <c r="C8" s="19" t="s">
        <v>143</v>
      </c>
      <c r="D8" s="16" t="s">
        <v>144</v>
      </c>
      <c r="E8" s="61">
        <v>40</v>
      </c>
      <c r="F8" s="20">
        <v>17600</v>
      </c>
      <c r="G8" s="20">
        <v>704000</v>
      </c>
    </row>
    <row r="9" spans="2:17" ht="20.100000000000001" customHeight="1" x14ac:dyDescent="0.3">
      <c r="B9" s="19">
        <v>42431</v>
      </c>
      <c r="C9" s="19" t="s">
        <v>69</v>
      </c>
      <c r="D9" s="16" t="s">
        <v>79</v>
      </c>
      <c r="E9" s="61">
        <v>40</v>
      </c>
      <c r="F9" s="20">
        <v>41840</v>
      </c>
      <c r="G9" s="20">
        <v>418400</v>
      </c>
    </row>
    <row r="10" spans="2:17" ht="20.100000000000001" customHeight="1" x14ac:dyDescent="0.3">
      <c r="B10" s="19">
        <v>42432</v>
      </c>
      <c r="C10" s="19" t="s">
        <v>69</v>
      </c>
      <c r="D10" s="16" t="s">
        <v>81</v>
      </c>
      <c r="E10" s="61">
        <v>25</v>
      </c>
      <c r="F10" s="20">
        <v>50400</v>
      </c>
      <c r="G10" s="20">
        <v>504000</v>
      </c>
    </row>
    <row r="11" spans="2:17" ht="20.100000000000001" customHeight="1" x14ac:dyDescent="0.3">
      <c r="B11" s="19">
        <v>42433</v>
      </c>
      <c r="C11" s="19" t="s">
        <v>69</v>
      </c>
      <c r="D11" s="16" t="s">
        <v>83</v>
      </c>
      <c r="E11" s="61">
        <v>25</v>
      </c>
      <c r="F11" s="20">
        <v>46800</v>
      </c>
      <c r="G11" s="20">
        <v>468000</v>
      </c>
    </row>
    <row r="12" spans="2:17" ht="20.100000000000001" customHeight="1" x14ac:dyDescent="0.3">
      <c r="B12" s="19">
        <v>42434</v>
      </c>
      <c r="C12" s="19" t="s">
        <v>71</v>
      </c>
      <c r="D12" s="16" t="s">
        <v>85</v>
      </c>
      <c r="E12" s="61">
        <v>30</v>
      </c>
      <c r="F12" s="20">
        <v>11200</v>
      </c>
      <c r="G12" s="20">
        <v>112000</v>
      </c>
    </row>
    <row r="13" spans="2:17" ht="20.100000000000001" customHeight="1" x14ac:dyDescent="0.3">
      <c r="B13" s="19">
        <v>42435</v>
      </c>
      <c r="C13" s="19" t="s">
        <v>71</v>
      </c>
      <c r="D13" s="16" t="s">
        <v>87</v>
      </c>
      <c r="E13" s="61">
        <v>45</v>
      </c>
      <c r="F13" s="20">
        <v>14000</v>
      </c>
      <c r="G13" s="20">
        <v>140000</v>
      </c>
    </row>
    <row r="14" spans="2:17" ht="20.100000000000001" customHeight="1" x14ac:dyDescent="0.3">
      <c r="B14" s="19">
        <v>42436</v>
      </c>
      <c r="C14" s="19" t="s">
        <v>71</v>
      </c>
      <c r="D14" s="16" t="s">
        <v>89</v>
      </c>
      <c r="E14" s="61">
        <v>25</v>
      </c>
      <c r="F14" s="20">
        <v>18400</v>
      </c>
      <c r="G14" s="20">
        <v>184000</v>
      </c>
    </row>
    <row r="15" spans="2:17" ht="20.100000000000001" customHeight="1" x14ac:dyDescent="0.3">
      <c r="B15" s="19">
        <v>42437</v>
      </c>
      <c r="C15" s="19" t="s">
        <v>71</v>
      </c>
      <c r="D15" s="16" t="s">
        <v>91</v>
      </c>
      <c r="E15" s="61">
        <v>50</v>
      </c>
      <c r="F15" s="20">
        <v>14000</v>
      </c>
      <c r="G15" s="20">
        <v>140000</v>
      </c>
    </row>
    <row r="16" spans="2:17" ht="20.100000000000001" customHeight="1" x14ac:dyDescent="0.3">
      <c r="B16" s="19">
        <v>42438</v>
      </c>
      <c r="C16" s="19" t="s">
        <v>73</v>
      </c>
      <c r="D16" s="16" t="s">
        <v>93</v>
      </c>
      <c r="E16" s="61">
        <v>25</v>
      </c>
      <c r="F16" s="20">
        <v>11200</v>
      </c>
      <c r="G16" s="20">
        <v>112000</v>
      </c>
    </row>
    <row r="17" spans="2:7" ht="20.100000000000001" customHeight="1" x14ac:dyDescent="0.3">
      <c r="B17" s="19">
        <v>42439</v>
      </c>
      <c r="C17" s="19" t="s">
        <v>73</v>
      </c>
      <c r="D17" s="16" t="s">
        <v>95</v>
      </c>
      <c r="E17" s="61">
        <v>45</v>
      </c>
      <c r="F17" s="20">
        <v>19200</v>
      </c>
      <c r="G17" s="20">
        <v>192000</v>
      </c>
    </row>
    <row r="18" spans="2:7" ht="20.100000000000001" customHeight="1" x14ac:dyDescent="0.3">
      <c r="B18" s="19">
        <v>42440</v>
      </c>
      <c r="C18" s="19" t="s">
        <v>73</v>
      </c>
      <c r="D18" s="16" t="s">
        <v>97</v>
      </c>
      <c r="E18" s="61">
        <v>25</v>
      </c>
      <c r="F18" s="20">
        <v>10400</v>
      </c>
      <c r="G18" s="20">
        <v>104000</v>
      </c>
    </row>
    <row r="19" spans="2:7" ht="20.100000000000001" customHeight="1" x14ac:dyDescent="0.3">
      <c r="B19" s="19">
        <v>42441</v>
      </c>
      <c r="C19" s="19" t="s">
        <v>73</v>
      </c>
      <c r="D19" s="16" t="s">
        <v>99</v>
      </c>
      <c r="E19" s="61">
        <v>40</v>
      </c>
      <c r="F19" s="20">
        <v>11200</v>
      </c>
      <c r="G19" s="20">
        <v>112000</v>
      </c>
    </row>
    <row r="20" spans="2:7" ht="20.100000000000001" customHeight="1" x14ac:dyDescent="0.3">
      <c r="B20" s="19">
        <v>42442</v>
      </c>
      <c r="C20" s="19" t="s">
        <v>75</v>
      </c>
      <c r="D20" s="16" t="s">
        <v>101</v>
      </c>
      <c r="E20" s="61">
        <v>50</v>
      </c>
      <c r="F20" s="20">
        <v>18240</v>
      </c>
      <c r="G20" s="20">
        <v>182400</v>
      </c>
    </row>
    <row r="21" spans="2:7" ht="20.100000000000001" customHeight="1" x14ac:dyDescent="0.3">
      <c r="B21" s="19">
        <v>42443</v>
      </c>
      <c r="C21" s="19" t="s">
        <v>75</v>
      </c>
      <c r="D21" s="16" t="s">
        <v>103</v>
      </c>
      <c r="E21" s="61">
        <v>25</v>
      </c>
      <c r="F21" s="20">
        <v>17600</v>
      </c>
      <c r="G21" s="20">
        <v>176000</v>
      </c>
    </row>
    <row r="22" spans="2:7" ht="20.100000000000001" customHeight="1" x14ac:dyDescent="0.3">
      <c r="B22" s="19">
        <v>42444</v>
      </c>
      <c r="C22" s="19" t="s">
        <v>75</v>
      </c>
      <c r="D22" s="16" t="s">
        <v>105</v>
      </c>
      <c r="E22" s="61">
        <v>45</v>
      </c>
      <c r="F22" s="20">
        <v>17600</v>
      </c>
      <c r="G22" s="20">
        <v>176000</v>
      </c>
    </row>
  </sheetData>
  <mergeCells count="2">
    <mergeCell ref="G4:H4"/>
    <mergeCell ref="G5:H5"/>
  </mergeCells>
  <phoneticPr fontId="1" type="noConversion"/>
  <dataValidations count="1">
    <dataValidation type="list" allowBlank="1" showInputMessage="1" showErrorMessage="1" sqref="C8:C1048576">
      <formula1>카테고리명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/>
    <pageSetUpPr autoPageBreaks="0"/>
  </sheetPr>
  <dimension ref="B1:S14"/>
  <sheetViews>
    <sheetView showGridLines="0" workbookViewId="0">
      <pane ySplit="7" topLeftCell="A8" activePane="bottomLeft" state="frozen"/>
      <selection activeCell="A8" sqref="A8"/>
      <selection pane="bottomLeft"/>
    </sheetView>
  </sheetViews>
  <sheetFormatPr defaultColWidth="9" defaultRowHeight="20.100000000000001" customHeight="1" x14ac:dyDescent="0.3"/>
  <cols>
    <col min="1" max="1" width="0.875" style="2" customWidth="1"/>
    <col min="2" max="2" width="11.625" style="21" customWidth="1"/>
    <col min="3" max="3" width="15.625" style="21" bestFit="1" customWidth="1"/>
    <col min="4" max="4" width="11.625" style="21" customWidth="1"/>
    <col min="5" max="5" width="25.625" style="16" customWidth="1"/>
    <col min="6" max="6" width="9" style="21"/>
    <col min="7" max="7" width="8.625" style="61" customWidth="1"/>
    <col min="8" max="9" width="10.625" style="20" customWidth="1"/>
    <col min="10" max="10" width="10.625" style="21" customWidth="1"/>
    <col min="11" max="14" width="9" style="2"/>
    <col min="15" max="19" width="9" style="2" hidden="1" customWidth="1"/>
    <col min="20" max="16384" width="9" style="2"/>
  </cols>
  <sheetData>
    <row r="1" spans="2:19" ht="38.1" customHeight="1" x14ac:dyDescent="0.3">
      <c r="B1" s="2"/>
      <c r="C1" s="2"/>
      <c r="D1" s="2"/>
      <c r="E1" s="2"/>
      <c r="F1" s="2"/>
      <c r="G1" s="2"/>
      <c r="H1" s="2"/>
      <c r="I1" s="2"/>
      <c r="J1" s="2"/>
    </row>
    <row r="2" spans="2:19" ht="38.1" customHeight="1" x14ac:dyDescent="0.3">
      <c r="B2" s="2"/>
      <c r="C2" s="2"/>
      <c r="D2" s="2"/>
      <c r="E2" s="2"/>
      <c r="F2" s="2"/>
      <c r="G2" s="2"/>
      <c r="H2" s="2"/>
      <c r="I2" s="2"/>
      <c r="J2" s="2"/>
    </row>
    <row r="3" spans="2:19" ht="6.95" customHeight="1" x14ac:dyDescent="0.3">
      <c r="B3" s="2"/>
      <c r="C3" s="2"/>
      <c r="D3" s="2"/>
      <c r="E3" s="2"/>
      <c r="F3" s="2"/>
      <c r="G3" s="2"/>
      <c r="H3" s="2"/>
      <c r="I3" s="2"/>
      <c r="J3" s="2"/>
    </row>
    <row r="4" spans="2:19" ht="20.100000000000001" customHeight="1" x14ac:dyDescent="0.3">
      <c r="B4" s="58" t="str">
        <f>B7</f>
        <v>판매일자</v>
      </c>
      <c r="C4" s="58" t="str">
        <f t="shared" ref="C4:F4" si="0">C7</f>
        <v>매장구분</v>
      </c>
      <c r="D4" s="58" t="str">
        <f t="shared" si="0"/>
        <v>카테고리</v>
      </c>
      <c r="E4" s="58" t="str">
        <f t="shared" si="0"/>
        <v>상품명</v>
      </c>
      <c r="F4" s="59" t="str">
        <f t="shared" si="0"/>
        <v>결제구분</v>
      </c>
      <c r="G4" s="2"/>
      <c r="H4" s="2"/>
      <c r="I4" s="2"/>
      <c r="J4" s="2"/>
      <c r="O4" s="8" t="str">
        <f>B7</f>
        <v>판매일자</v>
      </c>
      <c r="P4" s="8" t="str">
        <f>C7</f>
        <v>매장구분</v>
      </c>
      <c r="Q4" s="8" t="str">
        <f>D7</f>
        <v>카테고리</v>
      </c>
      <c r="R4" s="8" t="str">
        <f t="shared" ref="R4:S4" si="1">E7</f>
        <v>상품명</v>
      </c>
      <c r="S4" s="8" t="str">
        <f t="shared" si="1"/>
        <v>결제구분</v>
      </c>
    </row>
    <row r="5" spans="2:19" ht="20.100000000000001" customHeight="1" thickBot="1" x14ac:dyDescent="0.35">
      <c r="B5" s="15">
        <v>42444</v>
      </c>
      <c r="C5" s="13"/>
      <c r="D5" s="13"/>
      <c r="E5" s="13"/>
      <c r="F5" s="14"/>
      <c r="G5" s="2"/>
      <c r="H5" s="2"/>
      <c r="I5" s="2"/>
      <c r="J5" s="2"/>
      <c r="O5" s="8">
        <f>IF(B5="","&lt;&gt;0",B5)</f>
        <v>42444</v>
      </c>
      <c r="P5" s="8" t="str">
        <f>IF(C5="","&lt;&gt;0",C5)</f>
        <v>&lt;&gt;0</v>
      </c>
      <c r="Q5" s="8" t="str">
        <f>IF(D5="","&lt;&gt;0",D5)</f>
        <v>&lt;&gt;0</v>
      </c>
      <c r="R5" s="8" t="str">
        <f>IF(E5="","&lt;&gt;0","*" &amp; E5 &amp; "*")</f>
        <v>&lt;&gt;0</v>
      </c>
      <c r="S5" s="8" t="str">
        <f t="shared" ref="S5" si="2">IF(F5="","&lt;&gt;0",F5)</f>
        <v>&lt;&gt;0</v>
      </c>
    </row>
    <row r="6" spans="2:19" ht="6.95" customHeight="1" x14ac:dyDescent="0.3">
      <c r="B6" s="2"/>
      <c r="C6" s="2"/>
      <c r="D6" s="2"/>
      <c r="E6" s="2"/>
      <c r="F6" s="2"/>
      <c r="G6" s="2"/>
      <c r="H6" s="2"/>
      <c r="I6" s="2"/>
      <c r="J6" s="2"/>
    </row>
    <row r="7" spans="2:19" ht="20.100000000000001" customHeight="1" x14ac:dyDescent="0.3">
      <c r="B7" s="60" t="s">
        <v>17</v>
      </c>
      <c r="C7" s="60" t="s">
        <v>21</v>
      </c>
      <c r="D7" s="60" t="s">
        <v>2</v>
      </c>
      <c r="E7" s="60" t="s">
        <v>12</v>
      </c>
      <c r="F7" s="60" t="s">
        <v>19</v>
      </c>
      <c r="G7" s="60" t="s">
        <v>22</v>
      </c>
      <c r="H7" s="60" t="s">
        <v>26</v>
      </c>
      <c r="I7" s="60" t="s">
        <v>24</v>
      </c>
      <c r="J7" s="60" t="s">
        <v>4</v>
      </c>
    </row>
    <row r="8" spans="2:19" ht="20.100000000000001" customHeight="1" x14ac:dyDescent="0.3">
      <c r="B8" s="19">
        <v>42444</v>
      </c>
      <c r="C8" s="21" t="s">
        <v>108</v>
      </c>
      <c r="D8" s="21" t="s">
        <v>145</v>
      </c>
      <c r="E8" s="16" t="s">
        <v>144</v>
      </c>
      <c r="F8" s="21" t="s">
        <v>9</v>
      </c>
      <c r="G8" s="61">
        <v>2</v>
      </c>
      <c r="H8" s="20">
        <v>22000</v>
      </c>
      <c r="I8" s="20">
        <v>44000</v>
      </c>
    </row>
    <row r="9" spans="2:19" ht="20.100000000000001" customHeight="1" x14ac:dyDescent="0.3">
      <c r="B9" s="19">
        <v>42445</v>
      </c>
      <c r="C9" s="21" t="s">
        <v>114</v>
      </c>
      <c r="D9" s="21" t="s">
        <v>69</v>
      </c>
      <c r="E9" s="16" t="s">
        <v>81</v>
      </c>
      <c r="F9" s="21" t="s">
        <v>10</v>
      </c>
      <c r="G9" s="61">
        <v>3</v>
      </c>
      <c r="H9" s="20">
        <v>63000</v>
      </c>
      <c r="I9" s="20">
        <v>189000</v>
      </c>
    </row>
    <row r="10" spans="2:19" ht="20.100000000000001" customHeight="1" x14ac:dyDescent="0.3">
      <c r="B10" s="19">
        <v>42445</v>
      </c>
      <c r="C10" s="21" t="s">
        <v>116</v>
      </c>
      <c r="D10" s="21" t="s">
        <v>71</v>
      </c>
      <c r="E10" s="16" t="s">
        <v>85</v>
      </c>
      <c r="F10" s="21" t="s">
        <v>107</v>
      </c>
      <c r="G10" s="61">
        <v>5</v>
      </c>
      <c r="H10" s="20">
        <v>14000</v>
      </c>
      <c r="I10" s="20">
        <v>70000</v>
      </c>
    </row>
    <row r="11" spans="2:19" ht="20.100000000000001" customHeight="1" x14ac:dyDescent="0.3">
      <c r="B11" s="19">
        <v>42445</v>
      </c>
      <c r="C11" s="21" t="s">
        <v>110</v>
      </c>
      <c r="D11" s="21" t="s">
        <v>71</v>
      </c>
      <c r="E11" s="16" t="s">
        <v>91</v>
      </c>
      <c r="F11" s="21" t="s">
        <v>9</v>
      </c>
      <c r="G11" s="61">
        <v>4</v>
      </c>
      <c r="H11" s="20">
        <v>17500</v>
      </c>
      <c r="I11" s="20">
        <v>70000</v>
      </c>
    </row>
    <row r="12" spans="2:19" ht="20.100000000000001" customHeight="1" x14ac:dyDescent="0.3">
      <c r="B12" s="19">
        <v>42445</v>
      </c>
      <c r="C12" s="21" t="s">
        <v>112</v>
      </c>
      <c r="D12" s="21" t="s">
        <v>73</v>
      </c>
      <c r="E12" s="16" t="s">
        <v>99</v>
      </c>
      <c r="F12" s="21" t="s">
        <v>10</v>
      </c>
      <c r="G12" s="61">
        <v>2</v>
      </c>
      <c r="H12" s="20">
        <v>14000</v>
      </c>
      <c r="I12" s="20">
        <v>28000</v>
      </c>
    </row>
    <row r="13" spans="2:19" ht="20.100000000000001" customHeight="1" x14ac:dyDescent="0.3">
      <c r="B13" s="19">
        <v>42445</v>
      </c>
      <c r="C13" s="21" t="s">
        <v>118</v>
      </c>
      <c r="D13" s="21" t="s">
        <v>75</v>
      </c>
      <c r="E13" s="16" t="s">
        <v>103</v>
      </c>
      <c r="F13" s="21" t="s">
        <v>107</v>
      </c>
      <c r="G13" s="61">
        <v>1</v>
      </c>
      <c r="H13" s="20">
        <v>22000</v>
      </c>
      <c r="I13" s="20">
        <v>22000</v>
      </c>
    </row>
    <row r="14" spans="2:19" ht="20.100000000000001" customHeight="1" x14ac:dyDescent="0.3">
      <c r="B14" s="19">
        <v>42445</v>
      </c>
      <c r="C14" s="21" t="s">
        <v>108</v>
      </c>
      <c r="D14" s="21" t="s">
        <v>75</v>
      </c>
      <c r="E14" s="16" t="s">
        <v>105</v>
      </c>
      <c r="F14" s="21" t="s">
        <v>10</v>
      </c>
      <c r="G14" s="61">
        <v>1</v>
      </c>
      <c r="H14" s="20">
        <v>22000</v>
      </c>
      <c r="I14" s="20">
        <v>22000</v>
      </c>
    </row>
  </sheetData>
  <phoneticPr fontId="1" type="noConversion"/>
  <dataValidations count="4">
    <dataValidation type="list" allowBlank="1" showInputMessage="1" showErrorMessage="1" sqref="F5">
      <formula1>결제명</formula1>
    </dataValidation>
    <dataValidation type="list" allowBlank="1" showInputMessage="1" showErrorMessage="1" sqref="C8:C1048576 C5">
      <formula1>매장명</formula1>
    </dataValidation>
    <dataValidation type="list" allowBlank="1" showInputMessage="1" showErrorMessage="1" sqref="D5 D8:D1048576">
      <formula1>카테고리명</formula1>
    </dataValidation>
    <dataValidation type="list" allowBlank="1" showInputMessage="1" showErrorMessage="1" sqref="F8:F1048576">
      <formula1>"현금,카드,계좌이체"</formula1>
    </dataValidation>
  </dataValidations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00000"/>
  </sheetPr>
  <dimension ref="B1:M15"/>
  <sheetViews>
    <sheetView showGridLines="0" zoomScaleNormal="100" workbookViewId="0">
      <selection activeCell="M7" sqref="M7"/>
    </sheetView>
  </sheetViews>
  <sheetFormatPr defaultColWidth="9" defaultRowHeight="20.100000000000001" customHeight="1" x14ac:dyDescent="0.3"/>
  <cols>
    <col min="1" max="1" width="0.875" style="1" customWidth="1"/>
    <col min="2" max="2" width="9.625" style="22" customWidth="1"/>
    <col min="3" max="3" width="13.625" style="17" customWidth="1"/>
    <col min="4" max="4" width="10.625" style="17" customWidth="1"/>
    <col min="5" max="5" width="22.625" style="18" customWidth="1"/>
    <col min="6" max="6" width="9" style="17"/>
    <col min="7" max="7" width="6.625" style="63" customWidth="1"/>
    <col min="8" max="9" width="9.625" style="29" customWidth="1"/>
    <col min="10" max="10" width="9.625" style="17" customWidth="1"/>
    <col min="11" max="11" width="2.625" style="1" customWidth="1"/>
    <col min="12" max="12" width="9" style="1"/>
    <col min="13" max="13" width="15.625" style="1" customWidth="1"/>
    <col min="14" max="16384" width="9" style="1"/>
  </cols>
  <sheetData>
    <row r="1" spans="2:13" ht="38.1" customHeight="1" x14ac:dyDescent="0.3">
      <c r="B1" s="2"/>
      <c r="C1" s="2"/>
      <c r="D1" s="2"/>
      <c r="E1" s="2"/>
      <c r="F1" s="2"/>
      <c r="G1" s="1"/>
      <c r="H1" s="1"/>
      <c r="I1" s="1"/>
      <c r="J1" s="2"/>
    </row>
    <row r="2" spans="2:13" ht="38.1" customHeight="1" x14ac:dyDescent="0.3">
      <c r="B2" s="2"/>
      <c r="C2" s="2"/>
      <c r="D2" s="2"/>
      <c r="E2" s="2"/>
      <c r="F2" s="2"/>
      <c r="G2" s="1"/>
      <c r="H2" s="1"/>
      <c r="I2" s="1"/>
      <c r="J2" s="2"/>
    </row>
    <row r="3" spans="2:13" ht="6.95" customHeight="1" x14ac:dyDescent="0.3">
      <c r="B3" s="2"/>
      <c r="C3" s="2"/>
      <c r="D3" s="2"/>
      <c r="E3" s="2"/>
      <c r="F3" s="2"/>
      <c r="G3" s="1"/>
      <c r="H3" s="1"/>
      <c r="I3" s="1"/>
      <c r="J3" s="2"/>
    </row>
    <row r="4" spans="2:13" ht="20.100000000000001" customHeight="1" x14ac:dyDescent="0.3">
      <c r="B4" s="80" t="s">
        <v>31</v>
      </c>
      <c r="C4" s="80"/>
      <c r="D4" s="80"/>
      <c r="E4" s="80"/>
      <c r="F4" s="80"/>
      <c r="G4" s="80"/>
      <c r="H4" s="80"/>
      <c r="I4" s="80"/>
      <c r="J4" s="80"/>
    </row>
    <row r="5" spans="2:13" ht="20.100000000000001" customHeight="1" x14ac:dyDescent="0.3">
      <c r="B5" s="80"/>
      <c r="C5" s="80"/>
      <c r="D5" s="80"/>
      <c r="E5" s="80"/>
      <c r="F5" s="80"/>
      <c r="G5" s="80"/>
      <c r="H5" s="80"/>
      <c r="I5" s="80"/>
      <c r="J5" s="80"/>
    </row>
    <row r="6" spans="2:13" ht="20.100000000000001" customHeight="1" x14ac:dyDescent="0.3">
      <c r="B6" s="26" t="str">
        <f>"판매기간 : " &amp; TEXT(M7, "yyyy.mm.dd") &amp; " ~ " &amp; TEXT(M8, "yyyy.mm.dd")</f>
        <v>판매기간 : 2016.03.01 ~ 2016.03.16</v>
      </c>
      <c r="C6" s="9"/>
      <c r="D6" s="9"/>
      <c r="E6" s="9"/>
      <c r="F6" s="9"/>
      <c r="G6" s="24"/>
      <c r="H6" s="24"/>
      <c r="I6" s="24"/>
      <c r="J6" s="9"/>
    </row>
    <row r="7" spans="2:13" ht="20.100000000000001" customHeight="1" x14ac:dyDescent="0.3">
      <c r="B7" s="25" t="s">
        <v>16</v>
      </c>
      <c r="C7" s="25" t="s">
        <v>20</v>
      </c>
      <c r="D7" s="25" t="s">
        <v>1</v>
      </c>
      <c r="E7" s="25" t="s">
        <v>0</v>
      </c>
      <c r="F7" s="25" t="s">
        <v>18</v>
      </c>
      <c r="G7" s="25" t="s">
        <v>8</v>
      </c>
      <c r="H7" s="25" t="s">
        <v>5</v>
      </c>
      <c r="I7" s="25" t="s">
        <v>23</v>
      </c>
      <c r="J7" s="25" t="s">
        <v>3</v>
      </c>
      <c r="L7" s="81" t="s">
        <v>29</v>
      </c>
      <c r="M7" s="72">
        <v>42430</v>
      </c>
    </row>
    <row r="8" spans="2:13" ht="20.100000000000001" customHeight="1" x14ac:dyDescent="0.3">
      <c r="B8" s="22">
        <v>42444</v>
      </c>
      <c r="C8" s="17" t="s">
        <v>108</v>
      </c>
      <c r="D8" s="17" t="s">
        <v>75</v>
      </c>
      <c r="E8" s="18" t="s">
        <v>105</v>
      </c>
      <c r="F8" s="17" t="s">
        <v>9</v>
      </c>
      <c r="G8" s="63">
        <v>2</v>
      </c>
      <c r="H8" s="29">
        <v>22000</v>
      </c>
      <c r="I8" s="29">
        <v>44000</v>
      </c>
      <c r="L8" s="82"/>
      <c r="M8" s="72">
        <v>42445</v>
      </c>
    </row>
    <row r="9" spans="2:13" ht="20.100000000000001" customHeight="1" x14ac:dyDescent="0.3">
      <c r="B9" s="22">
        <v>42445</v>
      </c>
      <c r="C9" s="17" t="s">
        <v>114</v>
      </c>
      <c r="D9" s="17" t="s">
        <v>69</v>
      </c>
      <c r="E9" s="18" t="s">
        <v>81</v>
      </c>
      <c r="F9" s="17" t="s">
        <v>10</v>
      </c>
      <c r="G9" s="63">
        <v>3</v>
      </c>
      <c r="H9" s="29">
        <v>63000</v>
      </c>
      <c r="I9" s="29">
        <v>189000</v>
      </c>
      <c r="L9" s="58" t="s">
        <v>27</v>
      </c>
      <c r="M9" s="73"/>
    </row>
    <row r="10" spans="2:13" ht="20.100000000000001" customHeight="1" thickBot="1" x14ac:dyDescent="0.35">
      <c r="B10" s="22">
        <v>42445</v>
      </c>
      <c r="C10" s="17" t="s">
        <v>116</v>
      </c>
      <c r="D10" s="17" t="s">
        <v>71</v>
      </c>
      <c r="E10" s="18" t="s">
        <v>85</v>
      </c>
      <c r="F10" s="17" t="s">
        <v>107</v>
      </c>
      <c r="G10" s="63">
        <v>5</v>
      </c>
      <c r="H10" s="29">
        <v>14000</v>
      </c>
      <c r="I10" s="29">
        <v>70000</v>
      </c>
      <c r="L10" s="53" t="s">
        <v>28</v>
      </c>
      <c r="M10" s="74"/>
    </row>
    <row r="11" spans="2:13" ht="20.100000000000001" customHeight="1" x14ac:dyDescent="0.3">
      <c r="B11" s="22">
        <v>42445</v>
      </c>
      <c r="C11" s="17" t="s">
        <v>110</v>
      </c>
      <c r="D11" s="17" t="s">
        <v>71</v>
      </c>
      <c r="E11" s="18" t="s">
        <v>91</v>
      </c>
      <c r="F11" s="17" t="s">
        <v>9</v>
      </c>
      <c r="G11" s="63">
        <v>4</v>
      </c>
      <c r="H11" s="29">
        <v>17500</v>
      </c>
      <c r="I11" s="29">
        <v>70000</v>
      </c>
    </row>
    <row r="12" spans="2:13" ht="20.100000000000001" customHeight="1" x14ac:dyDescent="0.3">
      <c r="B12" s="22">
        <v>42445</v>
      </c>
      <c r="C12" s="17" t="s">
        <v>112</v>
      </c>
      <c r="D12" s="17" t="s">
        <v>73</v>
      </c>
      <c r="E12" s="18" t="s">
        <v>99</v>
      </c>
      <c r="F12" s="17" t="s">
        <v>10</v>
      </c>
      <c r="G12" s="63">
        <v>2</v>
      </c>
      <c r="H12" s="29">
        <v>14000</v>
      </c>
      <c r="I12" s="29">
        <v>28000</v>
      </c>
    </row>
    <row r="13" spans="2:13" ht="20.100000000000001" customHeight="1" x14ac:dyDescent="0.3">
      <c r="B13" s="22">
        <v>42445</v>
      </c>
      <c r="C13" s="17" t="s">
        <v>118</v>
      </c>
      <c r="D13" s="17" t="s">
        <v>75</v>
      </c>
      <c r="E13" s="18" t="s">
        <v>103</v>
      </c>
      <c r="F13" s="17" t="s">
        <v>107</v>
      </c>
      <c r="G13" s="63">
        <v>1</v>
      </c>
      <c r="H13" s="29">
        <v>22000</v>
      </c>
      <c r="I13" s="29">
        <v>22000</v>
      </c>
    </row>
    <row r="14" spans="2:13" ht="20.100000000000001" customHeight="1" x14ac:dyDescent="0.3">
      <c r="B14" s="22">
        <v>42445</v>
      </c>
      <c r="C14" s="17" t="s">
        <v>108</v>
      </c>
      <c r="D14" s="17" t="s">
        <v>75</v>
      </c>
      <c r="E14" s="18" t="s">
        <v>105</v>
      </c>
      <c r="F14" s="17" t="s">
        <v>10</v>
      </c>
      <c r="G14" s="63">
        <v>1</v>
      </c>
      <c r="H14" s="29">
        <v>22000</v>
      </c>
      <c r="I14" s="29">
        <v>22000</v>
      </c>
    </row>
    <row r="15" spans="2:13" ht="20.100000000000001" customHeight="1" x14ac:dyDescent="0.3">
      <c r="H15" s="29" t="s">
        <v>30</v>
      </c>
      <c r="I15" s="29">
        <v>445000</v>
      </c>
    </row>
  </sheetData>
  <sheetProtection sheet="1" objects="1" scenarios="1" selectLockedCells="1"/>
  <mergeCells count="2">
    <mergeCell ref="B4:J5"/>
    <mergeCell ref="L7:L8"/>
  </mergeCells>
  <phoneticPr fontId="1" type="noConversion"/>
  <conditionalFormatting sqref="B8:J1048576">
    <cfRule type="expression" dxfId="4" priority="1">
      <formula>$H8="[합 계]"</formula>
    </cfRule>
    <cfRule type="expression" dxfId="3" priority="2">
      <formula>$B8&lt;&gt;""</formula>
    </cfRule>
  </conditionalFormatting>
  <dataValidations count="2">
    <dataValidation type="list" allowBlank="1" showInputMessage="1" showErrorMessage="1" sqref="M9">
      <formula1>매장명</formula1>
    </dataValidation>
    <dataValidation type="list" allowBlank="1" showInputMessage="1" showErrorMessage="1" sqref="M10">
      <formula1>"현금,카드,계좌이체"</formula1>
    </dataValidation>
  </dataValidations>
  <printOptions horizontalCentered="1"/>
  <pageMargins left="0.39370078740157483" right="0.39370078740157483" top="0.55118110236220474" bottom="0.55118110236220474" header="0.27559055118110237" footer="0.27559055118110237"/>
  <pageSetup paperSize="9" scale="85" orientation="portrait" r:id="rId1"/>
  <headerFooter>
    <oddFooter>&amp;C&amp;"-,굵게"&amp;9&amp;P / &amp;N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1" tint="0.499984740745262"/>
    <pageSetUpPr autoPageBreaks="0"/>
  </sheetPr>
  <dimension ref="B1:J14"/>
  <sheetViews>
    <sheetView workbookViewId="0">
      <selection activeCell="D5" sqref="D5"/>
    </sheetView>
  </sheetViews>
  <sheetFormatPr defaultColWidth="9" defaultRowHeight="17.100000000000001" customHeight="1" x14ac:dyDescent="0.3"/>
  <cols>
    <col min="1" max="1" width="0.875" style="1" customWidth="1"/>
    <col min="2" max="3" width="9.75" style="1" bestFit="1" customWidth="1"/>
    <col min="4" max="16384" width="9" style="1"/>
  </cols>
  <sheetData>
    <row r="1" spans="2:10" ht="26.1" customHeight="1" x14ac:dyDescent="0.3"/>
    <row r="2" spans="2:10" ht="26.1" customHeight="1" x14ac:dyDescent="0.3"/>
    <row r="3" spans="2:10" ht="6.95" customHeight="1" x14ac:dyDescent="0.3"/>
    <row r="4" spans="2:10" ht="17.100000000000001" customHeight="1" x14ac:dyDescent="0.3">
      <c r="B4" s="28" t="str">
        <f>판매입력!B7</f>
        <v>판매일자</v>
      </c>
      <c r="C4" s="28" t="str">
        <f>판매입력!B7</f>
        <v>판매일자</v>
      </c>
      <c r="D4" s="28" t="str">
        <f>판매입력!C7</f>
        <v>매장구분</v>
      </c>
      <c r="E4" s="28" t="str">
        <f>판매입력!F7</f>
        <v>결제구분</v>
      </c>
    </row>
    <row r="5" spans="2:10" ht="17.100000000000001" customHeight="1" x14ac:dyDescent="0.3">
      <c r="B5" s="27" t="str">
        <f>IF(판매내역서!M7="","&lt;&gt;0","&gt;=" &amp; 판매내역서!M7)</f>
        <v>&gt;=42430</v>
      </c>
      <c r="C5" s="27" t="str">
        <f>IF(판매내역서!M8="","&lt;&gt;0","&lt;=" &amp; 판매내역서!M8)</f>
        <v>&lt;=42445</v>
      </c>
      <c r="D5" s="8" t="str">
        <f>IF(판매내역서!M9="","&lt;&gt;0","=" &amp; 판매내역서!M9)</f>
        <v>&lt;&gt;0</v>
      </c>
      <c r="E5" s="8" t="str">
        <f>IF(판매내역서!M10="","&lt;&gt;0","=" &amp; 판매내역서!M10)</f>
        <v>&lt;&gt;0</v>
      </c>
    </row>
    <row r="7" spans="2:10" ht="17.100000000000001" customHeight="1" x14ac:dyDescent="0.3">
      <c r="B7" s="24" t="str">
        <f>판매입력!B7</f>
        <v>판매일자</v>
      </c>
      <c r="C7" s="24" t="str">
        <f>판매입력!C7</f>
        <v>매장구분</v>
      </c>
      <c r="D7" s="24" t="str">
        <f>판매입력!D7</f>
        <v>카테고리</v>
      </c>
      <c r="E7" s="24" t="str">
        <f>판매입력!E7</f>
        <v>상품명</v>
      </c>
      <c r="F7" s="24" t="str">
        <f>판매입력!F7</f>
        <v>결제구분</v>
      </c>
      <c r="G7" s="24" t="str">
        <f>판매입력!G7</f>
        <v>수량</v>
      </c>
      <c r="H7" s="24" t="str">
        <f>판매입력!H7</f>
        <v>판매단가</v>
      </c>
      <c r="I7" s="24" t="str">
        <f>판매입력!I7</f>
        <v>판매금액</v>
      </c>
      <c r="J7" s="24" t="str">
        <f>판매입력!J7</f>
        <v>비고</v>
      </c>
    </row>
    <row r="8" spans="2:10" ht="17.100000000000001" customHeight="1" x14ac:dyDescent="0.3">
      <c r="B8" s="19">
        <v>42444</v>
      </c>
      <c r="C8" s="21" t="s">
        <v>108</v>
      </c>
      <c r="D8" s="21" t="s">
        <v>145</v>
      </c>
      <c r="E8" s="16" t="s">
        <v>144</v>
      </c>
      <c r="F8" s="21" t="s">
        <v>9</v>
      </c>
      <c r="G8" s="61">
        <v>2</v>
      </c>
      <c r="H8" s="20">
        <v>22000</v>
      </c>
      <c r="I8" s="20">
        <v>44000</v>
      </c>
      <c r="J8" s="21"/>
    </row>
    <row r="9" spans="2:10" ht="17.100000000000001" customHeight="1" x14ac:dyDescent="0.3">
      <c r="B9" s="19">
        <v>42445</v>
      </c>
      <c r="C9" s="21" t="s">
        <v>114</v>
      </c>
      <c r="D9" s="21" t="s">
        <v>69</v>
      </c>
      <c r="E9" s="16" t="s">
        <v>81</v>
      </c>
      <c r="F9" s="21" t="s">
        <v>10</v>
      </c>
      <c r="G9" s="61">
        <v>3</v>
      </c>
      <c r="H9" s="20">
        <v>63000</v>
      </c>
      <c r="I9" s="20">
        <v>189000</v>
      </c>
      <c r="J9" s="21"/>
    </row>
    <row r="10" spans="2:10" ht="17.100000000000001" customHeight="1" x14ac:dyDescent="0.3">
      <c r="B10" s="19">
        <v>42445</v>
      </c>
      <c r="C10" s="21" t="s">
        <v>116</v>
      </c>
      <c r="D10" s="21" t="s">
        <v>71</v>
      </c>
      <c r="E10" s="16" t="s">
        <v>85</v>
      </c>
      <c r="F10" s="21" t="s">
        <v>107</v>
      </c>
      <c r="G10" s="61">
        <v>5</v>
      </c>
      <c r="H10" s="20">
        <v>14000</v>
      </c>
      <c r="I10" s="20">
        <v>70000</v>
      </c>
      <c r="J10" s="21"/>
    </row>
    <row r="11" spans="2:10" ht="17.100000000000001" customHeight="1" x14ac:dyDescent="0.3">
      <c r="B11" s="19">
        <v>42445</v>
      </c>
      <c r="C11" s="21" t="s">
        <v>110</v>
      </c>
      <c r="D11" s="21" t="s">
        <v>71</v>
      </c>
      <c r="E11" s="16" t="s">
        <v>91</v>
      </c>
      <c r="F11" s="21" t="s">
        <v>9</v>
      </c>
      <c r="G11" s="61">
        <v>4</v>
      </c>
      <c r="H11" s="20">
        <v>17500</v>
      </c>
      <c r="I11" s="20">
        <v>70000</v>
      </c>
      <c r="J11" s="21"/>
    </row>
    <row r="12" spans="2:10" ht="17.100000000000001" customHeight="1" x14ac:dyDescent="0.3">
      <c r="B12" s="19">
        <v>42445</v>
      </c>
      <c r="C12" s="21" t="s">
        <v>112</v>
      </c>
      <c r="D12" s="21" t="s">
        <v>73</v>
      </c>
      <c r="E12" s="16" t="s">
        <v>99</v>
      </c>
      <c r="F12" s="21" t="s">
        <v>10</v>
      </c>
      <c r="G12" s="61">
        <v>2</v>
      </c>
      <c r="H12" s="20">
        <v>14000</v>
      </c>
      <c r="I12" s="20">
        <v>28000</v>
      </c>
      <c r="J12" s="21"/>
    </row>
    <row r="13" spans="2:10" ht="17.100000000000001" customHeight="1" x14ac:dyDescent="0.3">
      <c r="B13" s="19">
        <v>42445</v>
      </c>
      <c r="C13" s="21" t="s">
        <v>118</v>
      </c>
      <c r="D13" s="21" t="s">
        <v>75</v>
      </c>
      <c r="E13" s="16" t="s">
        <v>103</v>
      </c>
      <c r="F13" s="21" t="s">
        <v>107</v>
      </c>
      <c r="G13" s="61">
        <v>1</v>
      </c>
      <c r="H13" s="20">
        <v>22000</v>
      </c>
      <c r="I13" s="20">
        <v>22000</v>
      </c>
      <c r="J13" s="21"/>
    </row>
    <row r="14" spans="2:10" ht="17.100000000000001" customHeight="1" x14ac:dyDescent="0.3">
      <c r="B14" s="19">
        <v>42445</v>
      </c>
      <c r="C14" s="21" t="s">
        <v>108</v>
      </c>
      <c r="D14" s="21" t="s">
        <v>75</v>
      </c>
      <c r="E14" s="16" t="s">
        <v>105</v>
      </c>
      <c r="F14" s="21" t="s">
        <v>10</v>
      </c>
      <c r="G14" s="61">
        <v>1</v>
      </c>
      <c r="H14" s="20">
        <v>22000</v>
      </c>
      <c r="I14" s="20">
        <v>22000</v>
      </c>
      <c r="J14" s="21"/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tabColor rgb="FFC00000"/>
  </sheetPr>
  <dimension ref="B1:Q15"/>
  <sheetViews>
    <sheetView showGridLines="0" showZeros="0" zoomScaleNormal="100" workbookViewId="0"/>
  </sheetViews>
  <sheetFormatPr defaultColWidth="9" defaultRowHeight="20.100000000000001" customHeight="1" x14ac:dyDescent="0.3"/>
  <cols>
    <col min="1" max="1" width="0.875" style="2" customWidth="1"/>
    <col min="2" max="2" width="20.625" style="2" customWidth="1"/>
    <col min="3" max="14" width="9" style="3"/>
    <col min="15" max="15" width="10.625" style="3" customWidth="1"/>
    <col min="16" max="16" width="2.625" style="2" customWidth="1"/>
    <col min="17" max="17" width="10.625" style="2" customWidth="1"/>
    <col min="18" max="16384" width="9" style="2"/>
  </cols>
  <sheetData>
    <row r="1" spans="2:17" ht="38.1" customHeight="1" x14ac:dyDescent="0.3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2:17" ht="38.1" customHeight="1" x14ac:dyDescent="0.3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7" ht="6.95" customHeight="1" x14ac:dyDescent="0.3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7" ht="20.100000000000001" customHeight="1" x14ac:dyDescent="0.3">
      <c r="B4" s="80" t="s">
        <v>122</v>
      </c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2:17" ht="20.100000000000001" customHeight="1" x14ac:dyDescent="0.3"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2:17" ht="20.100000000000001" customHeight="1" x14ac:dyDescent="0.3">
      <c r="B6" s="26" t="str">
        <f ca="1">"기준년도 : " &amp; h_월별판매현황!B1 &amp; "년도"</f>
        <v>기준년도 : 2016년도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7" ht="20.100000000000001" customHeight="1" x14ac:dyDescent="0.3">
      <c r="B7" s="30" t="s">
        <v>45</v>
      </c>
      <c r="C7" s="30" t="s">
        <v>32</v>
      </c>
      <c r="D7" s="30" t="s">
        <v>33</v>
      </c>
      <c r="E7" s="30" t="s">
        <v>34</v>
      </c>
      <c r="F7" s="30" t="s">
        <v>35</v>
      </c>
      <c r="G7" s="30" t="s">
        <v>36</v>
      </c>
      <c r="H7" s="30" t="s">
        <v>37</v>
      </c>
      <c r="I7" s="30" t="s">
        <v>38</v>
      </c>
      <c r="J7" s="30" t="s">
        <v>39</v>
      </c>
      <c r="K7" s="30" t="s">
        <v>40</v>
      </c>
      <c r="L7" s="30" t="s">
        <v>41</v>
      </c>
      <c r="M7" s="30" t="s">
        <v>42</v>
      </c>
      <c r="N7" s="30" t="s">
        <v>43</v>
      </c>
      <c r="O7" s="30" t="s">
        <v>44</v>
      </c>
      <c r="Q7" s="48"/>
    </row>
    <row r="8" spans="2:17" ht="20.100000000000001" customHeight="1" x14ac:dyDescent="0.3">
      <c r="B8" s="2" t="s">
        <v>85</v>
      </c>
      <c r="C8" s="3">
        <v>0</v>
      </c>
      <c r="D8" s="3">
        <v>0</v>
      </c>
      <c r="E8" s="3">
        <v>70000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70000</v>
      </c>
      <c r="Q8" s="62"/>
    </row>
    <row r="9" spans="2:17" ht="20.100000000000001" customHeight="1" x14ac:dyDescent="0.3">
      <c r="B9" s="2" t="s">
        <v>105</v>
      </c>
      <c r="C9" s="3">
        <v>0</v>
      </c>
      <c r="D9" s="3">
        <v>0</v>
      </c>
      <c r="E9" s="3">
        <v>22000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22000</v>
      </c>
    </row>
    <row r="10" spans="2:17" ht="20.100000000000001" customHeight="1" x14ac:dyDescent="0.3">
      <c r="B10" s="2" t="s">
        <v>91</v>
      </c>
      <c r="C10" s="3">
        <v>0</v>
      </c>
      <c r="D10" s="3">
        <v>0</v>
      </c>
      <c r="E10" s="3">
        <v>70000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70000</v>
      </c>
    </row>
    <row r="11" spans="2:17" ht="20.100000000000001" customHeight="1" x14ac:dyDescent="0.3">
      <c r="B11" s="2" t="s">
        <v>99</v>
      </c>
      <c r="C11" s="3">
        <v>0</v>
      </c>
      <c r="D11" s="3">
        <v>0</v>
      </c>
      <c r="E11" s="3">
        <v>28000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28000</v>
      </c>
    </row>
    <row r="12" spans="2:17" ht="20.100000000000001" customHeight="1" x14ac:dyDescent="0.3">
      <c r="B12" s="2" t="s">
        <v>77</v>
      </c>
      <c r="C12" s="3">
        <v>0</v>
      </c>
      <c r="D12" s="3">
        <v>0</v>
      </c>
      <c r="E12" s="3">
        <v>110000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110000</v>
      </c>
    </row>
    <row r="13" spans="2:17" ht="20.100000000000001" customHeight="1" x14ac:dyDescent="0.3">
      <c r="B13" s="2" t="s">
        <v>81</v>
      </c>
      <c r="C13" s="3">
        <v>0</v>
      </c>
      <c r="D13" s="3">
        <v>0</v>
      </c>
      <c r="E13" s="3">
        <v>189000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189000</v>
      </c>
    </row>
    <row r="14" spans="2:17" ht="20.100000000000001" customHeight="1" x14ac:dyDescent="0.3">
      <c r="B14" s="2" t="s">
        <v>103</v>
      </c>
      <c r="C14" s="3">
        <v>0</v>
      </c>
      <c r="D14" s="3">
        <v>0</v>
      </c>
      <c r="E14" s="3">
        <v>22000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22000</v>
      </c>
    </row>
    <row r="15" spans="2:17" ht="20.100000000000001" customHeight="1" x14ac:dyDescent="0.3">
      <c r="B15" s="2" t="s">
        <v>30</v>
      </c>
      <c r="C15" s="3">
        <v>0</v>
      </c>
      <c r="D15" s="3">
        <v>0</v>
      </c>
      <c r="E15" s="3">
        <v>511000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511000</v>
      </c>
    </row>
  </sheetData>
  <sheetProtection sheet="1" objects="1" scenarios="1" selectLockedCells="1"/>
  <mergeCells count="1">
    <mergeCell ref="B4:O5"/>
  </mergeCells>
  <phoneticPr fontId="1" type="noConversion"/>
  <conditionalFormatting sqref="B8:O1048576">
    <cfRule type="expression" dxfId="2" priority="1">
      <formula>$B8="[합 계]"</formula>
    </cfRule>
    <cfRule type="expression" dxfId="1" priority="2">
      <formula>$B8&lt;&gt;""</formula>
    </cfRule>
  </conditionalFormatting>
  <dataValidations disablePrompts="1" count="1">
    <dataValidation type="custom" allowBlank="1" showInputMessage="1" showErrorMessage="1" errorTitle="기준년도 오류" error="기준년도는 숫자 4자리만 입력 가능합니다." sqref="Q8">
      <formula1>AND(TYPE(Q8)=1,LEN(Q8)=4)</formula1>
    </dataValidation>
  </dataValidations>
  <printOptions horizontalCentered="1"/>
  <pageMargins left="0.39370078740157483" right="0.39370078740157483" top="0.55118110236220474" bottom="0.55118110236220474" header="0.27559055118110237" footer="0.27559055118110237"/>
  <pageSetup paperSize="9" scale="92" orientation="landscape" r:id="rId1"/>
  <headerFooter>
    <oddFooter>&amp;C&amp;"-,굵게"&amp;9&amp;P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List Box 1">
              <controlPr defaultSize="0" autoLine="0" autoPict="0" macro="[0]!월별매출현황_추출하기">
                <anchor moveWithCells="1">
                  <from>
                    <xdr:col>16</xdr:col>
                    <xdr:colOff>0</xdr:colOff>
                    <xdr:row>7</xdr:row>
                    <xdr:rowOff>19050</xdr:rowOff>
                  </from>
                  <to>
                    <xdr:col>16</xdr:col>
                    <xdr:colOff>685800</xdr:colOff>
                    <xdr:row>12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1" tint="0.499984740745262"/>
    <pageSetUpPr autoPageBreaks="0"/>
  </sheetPr>
  <dimension ref="B1:BL14"/>
  <sheetViews>
    <sheetView workbookViewId="0"/>
  </sheetViews>
  <sheetFormatPr defaultColWidth="9" defaultRowHeight="17.100000000000001" customHeight="1" x14ac:dyDescent="0.3"/>
  <cols>
    <col min="1" max="1" width="0.875" style="1" customWidth="1"/>
    <col min="2" max="3" width="9.75" style="1" bestFit="1" customWidth="1"/>
    <col min="4" max="9" width="9" style="1"/>
    <col min="10" max="10" width="2.625" style="1" customWidth="1"/>
    <col min="11" max="14" width="9" style="1"/>
    <col min="15" max="15" width="2.625" style="1" customWidth="1"/>
    <col min="16" max="19" width="9" style="1"/>
    <col min="20" max="20" width="2.625" style="1" customWidth="1"/>
    <col min="21" max="24" width="9" style="1"/>
    <col min="25" max="25" width="2.625" style="1" customWidth="1"/>
    <col min="26" max="29" width="9" style="1"/>
    <col min="30" max="30" width="2.625" style="1" customWidth="1"/>
    <col min="31" max="34" width="9" style="1"/>
    <col min="35" max="35" width="2.625" style="1" customWidth="1"/>
    <col min="36" max="39" width="9" style="1"/>
    <col min="40" max="40" width="2.625" style="1" customWidth="1"/>
    <col min="41" max="44" width="9" style="1"/>
    <col min="45" max="45" width="2.625" style="1" customWidth="1"/>
    <col min="46" max="49" width="9" style="1"/>
    <col min="50" max="50" width="2.625" style="1" customWidth="1"/>
    <col min="51" max="54" width="9" style="1"/>
    <col min="55" max="55" width="2.625" style="1" customWidth="1"/>
    <col min="56" max="59" width="9" style="1"/>
    <col min="60" max="60" width="2.625" style="1" customWidth="1"/>
    <col min="61" max="64" width="9" style="1"/>
    <col min="65" max="65" width="2.625" style="1" customWidth="1"/>
    <col min="66" max="16384" width="9" style="1"/>
  </cols>
  <sheetData>
    <row r="1" spans="2:64" ht="26.1" customHeight="1" x14ac:dyDescent="0.3">
      <c r="B1" s="28">
        <f ca="1">OFFSET(h_일별손익현황!B7,B2,0)</f>
        <v>2016</v>
      </c>
    </row>
    <row r="2" spans="2:64" s="2" customFormat="1" ht="26.1" customHeight="1" x14ac:dyDescent="0.3">
      <c r="B2" s="9">
        <v>2</v>
      </c>
      <c r="F2" s="9">
        <v>1</v>
      </c>
      <c r="K2" s="9">
        <f>F2+1</f>
        <v>2</v>
      </c>
      <c r="P2" s="9">
        <f>K2+1</f>
        <v>3</v>
      </c>
      <c r="U2" s="9">
        <f>P2+1</f>
        <v>4</v>
      </c>
      <c r="Z2" s="9">
        <f>U2+1</f>
        <v>5</v>
      </c>
      <c r="AE2" s="9">
        <f>Z2+1</f>
        <v>6</v>
      </c>
      <c r="AJ2" s="9">
        <f>AE2+1</f>
        <v>7</v>
      </c>
      <c r="AO2" s="9">
        <f>AJ2+1</f>
        <v>8</v>
      </c>
      <c r="AT2" s="9">
        <f>AO2+1</f>
        <v>9</v>
      </c>
      <c r="AY2" s="9">
        <f>AT2+1</f>
        <v>10</v>
      </c>
      <c r="BD2" s="9">
        <f>AY2+1</f>
        <v>11</v>
      </c>
      <c r="BI2" s="9">
        <f>BD2+1</f>
        <v>12</v>
      </c>
    </row>
    <row r="3" spans="2:64" ht="6.95" customHeight="1" x14ac:dyDescent="0.3"/>
    <row r="4" spans="2:64" ht="17.100000000000001" customHeight="1" x14ac:dyDescent="0.3">
      <c r="B4" s="8" t="str">
        <f>판매입력!$B$7</f>
        <v>판매일자</v>
      </c>
      <c r="C4" s="8" t="str">
        <f>판매입력!$B$7</f>
        <v>판매일자</v>
      </c>
      <c r="F4" s="8" t="str">
        <f>판매입력!$B$7</f>
        <v>판매일자</v>
      </c>
      <c r="G4" s="8" t="str">
        <f>판매입력!$B$7</f>
        <v>판매일자</v>
      </c>
      <c r="K4" s="8" t="str">
        <f>판매입력!$B$7</f>
        <v>판매일자</v>
      </c>
      <c r="L4" s="8" t="str">
        <f>판매입력!$B$7</f>
        <v>판매일자</v>
      </c>
      <c r="P4" s="8" t="str">
        <f>판매입력!$B$7</f>
        <v>판매일자</v>
      </c>
      <c r="Q4" s="8" t="str">
        <f>판매입력!$B$7</f>
        <v>판매일자</v>
      </c>
      <c r="U4" s="8" t="str">
        <f>판매입력!$B$7</f>
        <v>판매일자</v>
      </c>
      <c r="V4" s="8" t="str">
        <f>판매입력!$B$7</f>
        <v>판매일자</v>
      </c>
      <c r="Z4" s="8" t="str">
        <f>판매입력!$B$7</f>
        <v>판매일자</v>
      </c>
      <c r="AA4" s="8" t="str">
        <f>판매입력!$B$7</f>
        <v>판매일자</v>
      </c>
      <c r="AE4" s="8" t="str">
        <f>판매입력!$B$7</f>
        <v>판매일자</v>
      </c>
      <c r="AF4" s="8" t="str">
        <f>판매입력!$B$7</f>
        <v>판매일자</v>
      </c>
      <c r="AJ4" s="8" t="str">
        <f>판매입력!$B$7</f>
        <v>판매일자</v>
      </c>
      <c r="AK4" s="8" t="str">
        <f>판매입력!$B$7</f>
        <v>판매일자</v>
      </c>
      <c r="AO4" s="8" t="str">
        <f>판매입력!$B$7</f>
        <v>판매일자</v>
      </c>
      <c r="AP4" s="8" t="str">
        <f>판매입력!$B$7</f>
        <v>판매일자</v>
      </c>
      <c r="AT4" s="8" t="str">
        <f>판매입력!$B$7</f>
        <v>판매일자</v>
      </c>
      <c r="AU4" s="8" t="str">
        <f>판매입력!$B$7</f>
        <v>판매일자</v>
      </c>
      <c r="AY4" s="8" t="str">
        <f>판매입력!$B$7</f>
        <v>판매일자</v>
      </c>
      <c r="AZ4" s="8" t="str">
        <f>판매입력!$B$7</f>
        <v>판매일자</v>
      </c>
      <c r="BD4" s="8" t="str">
        <f>판매입력!$B$7</f>
        <v>판매일자</v>
      </c>
      <c r="BE4" s="8" t="str">
        <f>판매입력!$B$7</f>
        <v>판매일자</v>
      </c>
      <c r="BI4" s="8" t="str">
        <f>판매입력!$B$7</f>
        <v>판매일자</v>
      </c>
      <c r="BJ4" s="8" t="str">
        <f>판매입력!$B$7</f>
        <v>판매일자</v>
      </c>
    </row>
    <row r="5" spans="2:64" ht="17.100000000000001" customHeight="1" x14ac:dyDescent="0.3">
      <c r="B5" s="27" t="str">
        <f ca="1">"&gt;=" &amp; DATE($B$1,1,1)</f>
        <v>&gt;=42370</v>
      </c>
      <c r="C5" s="27" t="str">
        <f ca="1">"&lt;=" &amp; DATE($B$1,12,31)</f>
        <v>&lt;=42735</v>
      </c>
      <c r="F5" s="27" t="str">
        <f ca="1">"&gt;=" &amp; DATE($B$1,F2,1)</f>
        <v>&gt;=42370</v>
      </c>
      <c r="G5" s="27" t="str">
        <f ca="1">"&lt;="&amp;DATE($B$1,F2+1,1)-1</f>
        <v>&lt;=42400</v>
      </c>
      <c r="K5" s="27" t="str">
        <f ca="1">"&gt;=" &amp; DATE($B$1,K2,1)</f>
        <v>&gt;=42401</v>
      </c>
      <c r="L5" s="27" t="str">
        <f ca="1">"&lt;="&amp;DATE($B$1,K2+1,1)-1</f>
        <v>&lt;=42429</v>
      </c>
      <c r="P5" s="27" t="str">
        <f ca="1">"&gt;=" &amp; DATE($B$1,P2,1)</f>
        <v>&gt;=42430</v>
      </c>
      <c r="Q5" s="27" t="str">
        <f ca="1">"&lt;="&amp;DATE($B$1,P2+1,1)-1</f>
        <v>&lt;=42460</v>
      </c>
      <c r="U5" s="27" t="str">
        <f ca="1">"&gt;=" &amp; DATE($B$1,U2,1)</f>
        <v>&gt;=42461</v>
      </c>
      <c r="V5" s="27" t="str">
        <f ca="1">"&lt;="&amp;DATE($B$1,U2+1,1)-1</f>
        <v>&lt;=42490</v>
      </c>
      <c r="Z5" s="27" t="str">
        <f ca="1">"&gt;=" &amp; DATE($B$1,Z2,1)</f>
        <v>&gt;=42491</v>
      </c>
      <c r="AA5" s="27" t="str">
        <f ca="1">"&lt;="&amp;DATE($B$1,Z2+1,1)-1</f>
        <v>&lt;=42521</v>
      </c>
      <c r="AE5" s="27" t="str">
        <f ca="1">"&gt;=" &amp; DATE($B$1,AE2,1)</f>
        <v>&gt;=42522</v>
      </c>
      <c r="AF5" s="27" t="str">
        <f ca="1">"&lt;="&amp;DATE($B$1,AE2+1,1)-1</f>
        <v>&lt;=42551</v>
      </c>
      <c r="AJ5" s="27" t="str">
        <f ca="1">"&gt;=" &amp; DATE($B$1,AJ2,1)</f>
        <v>&gt;=42552</v>
      </c>
      <c r="AK5" s="27" t="str">
        <f ca="1">"&lt;="&amp;DATE($B$1,AJ2+1,1)-1</f>
        <v>&lt;=42582</v>
      </c>
      <c r="AO5" s="27" t="str">
        <f ca="1">"&gt;=" &amp; DATE($B$1,AO2,1)</f>
        <v>&gt;=42583</v>
      </c>
      <c r="AP5" s="27" t="str">
        <f ca="1">"&lt;="&amp;DATE($B$1,AO2+1,1)-1</f>
        <v>&lt;=42613</v>
      </c>
      <c r="AT5" s="27" t="str">
        <f ca="1">"&gt;=" &amp; DATE($B$1,AT2,1)</f>
        <v>&gt;=42614</v>
      </c>
      <c r="AU5" s="27" t="str">
        <f ca="1">"&lt;="&amp;DATE($B$1,AT2+1,1)-1</f>
        <v>&lt;=42643</v>
      </c>
      <c r="AY5" s="27" t="str">
        <f ca="1">"&gt;=" &amp; DATE($B$1,AY2,1)</f>
        <v>&gt;=42644</v>
      </c>
      <c r="AZ5" s="27" t="str">
        <f ca="1">"&lt;="&amp;DATE($B$1,AY2+1,1)-1</f>
        <v>&lt;=42674</v>
      </c>
      <c r="BD5" s="27" t="str">
        <f ca="1">"&gt;=" &amp; DATE($B$1,BD2,1)</f>
        <v>&gt;=42675</v>
      </c>
      <c r="BE5" s="27" t="str">
        <f ca="1">"&lt;="&amp;DATE($B$1,BD2+1,1)-1</f>
        <v>&lt;=42704</v>
      </c>
      <c r="BI5" s="27" t="str">
        <f ca="1">"&gt;=" &amp; DATE($B$1,BI2,1)</f>
        <v>&gt;=42705</v>
      </c>
      <c r="BJ5" s="27" t="str">
        <f ca="1">"&lt;="&amp;DATE($B$1,BI2+1,1)-1</f>
        <v>&lt;=42735</v>
      </c>
    </row>
    <row r="7" spans="2:64" ht="17.100000000000001" customHeight="1" x14ac:dyDescent="0.3">
      <c r="B7" s="24" t="str">
        <f>판매입력!E7</f>
        <v>상품명</v>
      </c>
      <c r="E7" s="24"/>
      <c r="F7" s="24" t="str">
        <f>판매입력!$E$7</f>
        <v>상품명</v>
      </c>
      <c r="G7" s="24" t="str">
        <f>판매입력!$I$7</f>
        <v>판매금액</v>
      </c>
      <c r="H7" s="24"/>
      <c r="I7" s="24"/>
      <c r="J7" s="24"/>
      <c r="K7" s="24" t="str">
        <f>판매입력!$E$7</f>
        <v>상품명</v>
      </c>
      <c r="L7" s="24" t="str">
        <f>판매입력!$I$7</f>
        <v>판매금액</v>
      </c>
      <c r="M7" s="24"/>
      <c r="N7" s="24"/>
      <c r="P7" s="24" t="str">
        <f>판매입력!$E$7</f>
        <v>상품명</v>
      </c>
      <c r="Q7" s="24" t="str">
        <f>판매입력!$I$7</f>
        <v>판매금액</v>
      </c>
      <c r="R7" s="24"/>
      <c r="S7" s="24"/>
      <c r="U7" s="24" t="str">
        <f>판매입력!$E$7</f>
        <v>상품명</v>
      </c>
      <c r="V7" s="24" t="str">
        <f>판매입력!$I$7</f>
        <v>판매금액</v>
      </c>
      <c r="W7" s="24"/>
      <c r="X7" s="24"/>
      <c r="Z7" s="24" t="str">
        <f>판매입력!$E$7</f>
        <v>상품명</v>
      </c>
      <c r="AA7" s="24" t="str">
        <f>판매입력!$I$7</f>
        <v>판매금액</v>
      </c>
      <c r="AB7" s="24"/>
      <c r="AC7" s="24"/>
      <c r="AE7" s="24" t="str">
        <f>판매입력!$E$7</f>
        <v>상품명</v>
      </c>
      <c r="AF7" s="24" t="str">
        <f>판매입력!$I$7</f>
        <v>판매금액</v>
      </c>
      <c r="AG7" s="24"/>
      <c r="AH7" s="24"/>
      <c r="AJ7" s="24" t="str">
        <f>판매입력!$E$7</f>
        <v>상품명</v>
      </c>
      <c r="AK7" s="24" t="str">
        <f>판매입력!$I$7</f>
        <v>판매금액</v>
      </c>
      <c r="AL7" s="24"/>
      <c r="AM7" s="24"/>
      <c r="AO7" s="24" t="str">
        <f>판매입력!$E$7</f>
        <v>상품명</v>
      </c>
      <c r="AP7" s="24" t="str">
        <f>판매입력!$I$7</f>
        <v>판매금액</v>
      </c>
      <c r="AQ7" s="24"/>
      <c r="AR7" s="24"/>
      <c r="AT7" s="24" t="str">
        <f>판매입력!$E$7</f>
        <v>상품명</v>
      </c>
      <c r="AU7" s="24" t="str">
        <f>판매입력!$I$7</f>
        <v>판매금액</v>
      </c>
      <c r="AV7" s="24"/>
      <c r="AW7" s="24"/>
      <c r="AY7" s="24" t="str">
        <f>판매입력!$E$7</f>
        <v>상품명</v>
      </c>
      <c r="AZ7" s="24" t="str">
        <f>판매입력!$I$7</f>
        <v>판매금액</v>
      </c>
      <c r="BA7" s="24"/>
      <c r="BB7" s="24"/>
      <c r="BD7" s="24" t="str">
        <f>판매입력!$E$7</f>
        <v>상품명</v>
      </c>
      <c r="BE7" s="24" t="str">
        <f>판매입력!$I$7</f>
        <v>판매금액</v>
      </c>
      <c r="BF7" s="24"/>
      <c r="BG7" s="24"/>
      <c r="BI7" s="24" t="str">
        <f>판매입력!$E$7</f>
        <v>상품명</v>
      </c>
      <c r="BJ7" s="24" t="str">
        <f>판매입력!$I$7</f>
        <v>판매금액</v>
      </c>
      <c r="BK7" s="24"/>
      <c r="BL7" s="24"/>
    </row>
    <row r="8" spans="2:64" ht="17.100000000000001" customHeight="1" x14ac:dyDescent="0.3">
      <c r="B8" s="16" t="s">
        <v>85</v>
      </c>
      <c r="P8" s="16" t="s">
        <v>77</v>
      </c>
      <c r="Q8" s="20">
        <v>110000</v>
      </c>
      <c r="R8" s="20"/>
      <c r="S8" s="20"/>
      <c r="AT8" s="16"/>
      <c r="AU8" s="20"/>
      <c r="AV8" s="20"/>
      <c r="AW8" s="20"/>
    </row>
    <row r="9" spans="2:64" ht="17.100000000000001" customHeight="1" x14ac:dyDescent="0.3">
      <c r="B9" s="16" t="s">
        <v>105</v>
      </c>
      <c r="P9" s="16" t="s">
        <v>81</v>
      </c>
      <c r="Q9" s="20">
        <v>189000</v>
      </c>
      <c r="R9" s="20"/>
      <c r="S9" s="20"/>
      <c r="AT9" s="16"/>
      <c r="AU9" s="20"/>
      <c r="AV9" s="20"/>
      <c r="AW9" s="20"/>
    </row>
    <row r="10" spans="2:64" ht="17.100000000000001" customHeight="1" x14ac:dyDescent="0.3">
      <c r="B10" s="16" t="s">
        <v>91</v>
      </c>
      <c r="P10" s="16" t="s">
        <v>85</v>
      </c>
      <c r="Q10" s="20">
        <v>70000</v>
      </c>
      <c r="R10" s="20"/>
      <c r="S10" s="20"/>
    </row>
    <row r="11" spans="2:64" ht="17.100000000000001" customHeight="1" x14ac:dyDescent="0.3">
      <c r="B11" s="16" t="s">
        <v>99</v>
      </c>
      <c r="P11" s="16" t="s">
        <v>91</v>
      </c>
      <c r="Q11" s="20">
        <v>70000</v>
      </c>
      <c r="R11" s="20"/>
      <c r="S11" s="20"/>
    </row>
    <row r="12" spans="2:64" ht="17.100000000000001" customHeight="1" x14ac:dyDescent="0.3">
      <c r="B12" s="16" t="s">
        <v>77</v>
      </c>
      <c r="P12" s="16" t="s">
        <v>99</v>
      </c>
      <c r="Q12" s="20">
        <v>28000</v>
      </c>
      <c r="R12" s="20"/>
      <c r="S12" s="20"/>
    </row>
    <row r="13" spans="2:64" ht="17.100000000000001" customHeight="1" x14ac:dyDescent="0.3">
      <c r="B13" s="16" t="s">
        <v>81</v>
      </c>
      <c r="P13" s="16" t="s">
        <v>103</v>
      </c>
      <c r="Q13" s="20">
        <v>22000</v>
      </c>
      <c r="R13" s="20"/>
      <c r="S13" s="20"/>
    </row>
    <row r="14" spans="2:64" ht="17.100000000000001" customHeight="1" x14ac:dyDescent="0.3">
      <c r="B14" s="16" t="s">
        <v>103</v>
      </c>
      <c r="P14" s="16" t="s">
        <v>105</v>
      </c>
      <c r="Q14" s="20">
        <v>22000</v>
      </c>
      <c r="R14" s="20"/>
      <c r="S14" s="20"/>
    </row>
  </sheetData>
  <sortState ref="B8:B14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C00000"/>
  </sheetPr>
  <dimension ref="B1:K40"/>
  <sheetViews>
    <sheetView showGridLines="0" showZeros="0" workbookViewId="0"/>
  </sheetViews>
  <sheetFormatPr defaultColWidth="9" defaultRowHeight="20.100000000000001" customHeight="1" x14ac:dyDescent="0.3"/>
  <cols>
    <col min="1" max="1" width="0.875" style="2" customWidth="1"/>
    <col min="2" max="2" width="8.625" style="2" customWidth="1"/>
    <col min="3" max="8" width="12.625" style="2" customWidth="1"/>
    <col min="9" max="9" width="2.625" style="2" customWidth="1"/>
    <col min="10" max="16384" width="9" style="2"/>
  </cols>
  <sheetData>
    <row r="1" spans="2:11" ht="38.1" customHeight="1" x14ac:dyDescent="0.3"/>
    <row r="2" spans="2:11" ht="38.1" customHeight="1" x14ac:dyDescent="0.3"/>
    <row r="3" spans="2:11" ht="6.95" customHeight="1" x14ac:dyDescent="0.3"/>
    <row r="4" spans="2:11" ht="20.100000000000001" customHeight="1" x14ac:dyDescent="0.3">
      <c r="B4" s="80" t="s">
        <v>123</v>
      </c>
      <c r="C4" s="80"/>
      <c r="D4" s="80"/>
      <c r="E4" s="80"/>
      <c r="F4" s="80"/>
      <c r="G4" s="80"/>
      <c r="H4" s="80"/>
      <c r="J4" s="70"/>
      <c r="K4" s="70"/>
    </row>
    <row r="5" spans="2:11" ht="20.100000000000001" customHeight="1" x14ac:dyDescent="0.3">
      <c r="B5" s="80"/>
      <c r="C5" s="80"/>
      <c r="D5" s="80"/>
      <c r="E5" s="80"/>
      <c r="F5" s="80"/>
      <c r="G5" s="80"/>
      <c r="H5" s="80"/>
      <c r="J5" s="69"/>
      <c r="K5" s="69"/>
    </row>
    <row r="6" spans="2:11" ht="20.100000000000001" customHeight="1" x14ac:dyDescent="0.3">
      <c r="B6" s="26" t="str">
        <f ca="1">"기준년/월 : " &amp; h_일별손익현황!B5 &amp; "년 " &amp; h_일별손익현황!C5 &amp; "월"</f>
        <v>기준년/월 : 2016년 3월</v>
      </c>
    </row>
    <row r="7" spans="2:11" ht="20.100000000000001" customHeight="1" x14ac:dyDescent="0.3">
      <c r="B7" s="85" t="s">
        <v>47</v>
      </c>
      <c r="C7" s="83" t="s">
        <v>62</v>
      </c>
      <c r="D7" s="83" t="s">
        <v>48</v>
      </c>
      <c r="E7" s="83"/>
      <c r="F7" s="83"/>
      <c r="G7" s="83" t="s">
        <v>126</v>
      </c>
      <c r="H7" s="87" t="s">
        <v>49</v>
      </c>
    </row>
    <row r="8" spans="2:11" ht="20.100000000000001" customHeight="1" x14ac:dyDescent="0.3">
      <c r="B8" s="86"/>
      <c r="C8" s="84"/>
      <c r="D8" s="68" t="s">
        <v>124</v>
      </c>
      <c r="E8" s="68" t="s">
        <v>127</v>
      </c>
      <c r="F8" s="68" t="s">
        <v>125</v>
      </c>
      <c r="G8" s="84"/>
      <c r="H8" s="88"/>
    </row>
    <row r="9" spans="2:11" ht="20.100000000000001" customHeight="1" x14ac:dyDescent="0.3">
      <c r="B9" s="32">
        <f ca="1">DATE(h_일별손익현황!$B$5,h_일별손익현황!$C$5,1)</f>
        <v>42430</v>
      </c>
      <c r="C9" s="36">
        <v>704000</v>
      </c>
      <c r="D9" s="36">
        <v>0</v>
      </c>
      <c r="E9" s="64">
        <v>0</v>
      </c>
      <c r="F9" s="64">
        <v>0</v>
      </c>
      <c r="G9" s="64">
        <v>0</v>
      </c>
      <c r="H9" s="40">
        <v>-704000</v>
      </c>
    </row>
    <row r="10" spans="2:11" ht="20.100000000000001" customHeight="1" x14ac:dyDescent="0.3">
      <c r="B10" s="33">
        <f ca="1">B9+1</f>
        <v>42431</v>
      </c>
      <c r="C10" s="37">
        <v>418400</v>
      </c>
      <c r="D10" s="37">
        <v>0</v>
      </c>
      <c r="E10" s="65">
        <v>0</v>
      </c>
      <c r="F10" s="65">
        <v>0</v>
      </c>
      <c r="G10" s="65">
        <v>0</v>
      </c>
      <c r="H10" s="41">
        <v>-418400</v>
      </c>
    </row>
    <row r="11" spans="2:11" ht="20.100000000000001" customHeight="1" x14ac:dyDescent="0.3">
      <c r="B11" s="33">
        <f t="shared" ref="B11:B35" ca="1" si="0">B10+1</f>
        <v>42432</v>
      </c>
      <c r="C11" s="37">
        <v>504000</v>
      </c>
      <c r="D11" s="37">
        <v>0</v>
      </c>
      <c r="E11" s="65">
        <v>0</v>
      </c>
      <c r="F11" s="65">
        <v>0</v>
      </c>
      <c r="G11" s="65">
        <v>0</v>
      </c>
      <c r="H11" s="41">
        <v>-504000</v>
      </c>
    </row>
    <row r="12" spans="2:11" ht="20.100000000000001" customHeight="1" x14ac:dyDescent="0.3">
      <c r="B12" s="33">
        <f t="shared" ca="1" si="0"/>
        <v>42433</v>
      </c>
      <c r="C12" s="37">
        <v>468000</v>
      </c>
      <c r="D12" s="37">
        <v>0</v>
      </c>
      <c r="E12" s="65">
        <v>0</v>
      </c>
      <c r="F12" s="65">
        <v>0</v>
      </c>
      <c r="G12" s="65">
        <v>0</v>
      </c>
      <c r="H12" s="41">
        <v>-468000</v>
      </c>
    </row>
    <row r="13" spans="2:11" ht="20.100000000000001" customHeight="1" x14ac:dyDescent="0.3">
      <c r="B13" s="33">
        <f t="shared" ca="1" si="0"/>
        <v>42434</v>
      </c>
      <c r="C13" s="37">
        <v>112000</v>
      </c>
      <c r="D13" s="37">
        <v>0</v>
      </c>
      <c r="E13" s="65">
        <v>0</v>
      </c>
      <c r="F13" s="65">
        <v>0</v>
      </c>
      <c r="G13" s="65">
        <v>0</v>
      </c>
      <c r="H13" s="41">
        <v>-112000</v>
      </c>
    </row>
    <row r="14" spans="2:11" ht="20.100000000000001" customHeight="1" x14ac:dyDescent="0.3">
      <c r="B14" s="33">
        <f t="shared" ca="1" si="0"/>
        <v>42435</v>
      </c>
      <c r="C14" s="37">
        <v>140000</v>
      </c>
      <c r="D14" s="37">
        <v>0</v>
      </c>
      <c r="E14" s="65">
        <v>0</v>
      </c>
      <c r="F14" s="65">
        <v>0</v>
      </c>
      <c r="G14" s="65">
        <v>0</v>
      </c>
      <c r="H14" s="41">
        <v>-140000</v>
      </c>
    </row>
    <row r="15" spans="2:11" ht="20.100000000000001" customHeight="1" x14ac:dyDescent="0.3">
      <c r="B15" s="33">
        <f t="shared" ca="1" si="0"/>
        <v>42436</v>
      </c>
      <c r="C15" s="37">
        <v>184000</v>
      </c>
      <c r="D15" s="37">
        <v>0</v>
      </c>
      <c r="E15" s="65">
        <v>0</v>
      </c>
      <c r="F15" s="65">
        <v>0</v>
      </c>
      <c r="G15" s="65">
        <v>0</v>
      </c>
      <c r="H15" s="41">
        <v>-184000</v>
      </c>
    </row>
    <row r="16" spans="2:11" ht="20.100000000000001" customHeight="1" x14ac:dyDescent="0.3">
      <c r="B16" s="33">
        <f t="shared" ca="1" si="0"/>
        <v>42437</v>
      </c>
      <c r="C16" s="37">
        <v>140000</v>
      </c>
      <c r="D16" s="37">
        <v>0</v>
      </c>
      <c r="E16" s="65">
        <v>0</v>
      </c>
      <c r="F16" s="65">
        <v>0</v>
      </c>
      <c r="G16" s="65">
        <v>0</v>
      </c>
      <c r="H16" s="41">
        <v>-140000</v>
      </c>
    </row>
    <row r="17" spans="2:8" ht="20.100000000000001" customHeight="1" x14ac:dyDescent="0.3">
      <c r="B17" s="33">
        <f t="shared" ca="1" si="0"/>
        <v>42438</v>
      </c>
      <c r="C17" s="37">
        <v>112000</v>
      </c>
      <c r="D17" s="37">
        <v>0</v>
      </c>
      <c r="E17" s="65">
        <v>0</v>
      </c>
      <c r="F17" s="65">
        <v>0</v>
      </c>
      <c r="G17" s="65">
        <v>0</v>
      </c>
      <c r="H17" s="41">
        <v>-112000</v>
      </c>
    </row>
    <row r="18" spans="2:8" ht="20.100000000000001" customHeight="1" x14ac:dyDescent="0.3">
      <c r="B18" s="33">
        <f t="shared" ca="1" si="0"/>
        <v>42439</v>
      </c>
      <c r="C18" s="37">
        <v>192000</v>
      </c>
      <c r="D18" s="37">
        <v>0</v>
      </c>
      <c r="E18" s="65">
        <v>0</v>
      </c>
      <c r="F18" s="65">
        <v>0</v>
      </c>
      <c r="G18" s="65">
        <v>0</v>
      </c>
      <c r="H18" s="41">
        <v>-192000</v>
      </c>
    </row>
    <row r="19" spans="2:8" ht="20.100000000000001" customHeight="1" x14ac:dyDescent="0.3">
      <c r="B19" s="33">
        <f t="shared" ca="1" si="0"/>
        <v>42440</v>
      </c>
      <c r="C19" s="37">
        <v>104000</v>
      </c>
      <c r="D19" s="37">
        <v>0</v>
      </c>
      <c r="E19" s="65">
        <v>0</v>
      </c>
      <c r="F19" s="65">
        <v>0</v>
      </c>
      <c r="G19" s="65">
        <v>0</v>
      </c>
      <c r="H19" s="41">
        <v>-104000</v>
      </c>
    </row>
    <row r="20" spans="2:8" ht="20.100000000000001" customHeight="1" x14ac:dyDescent="0.3">
      <c r="B20" s="33">
        <f t="shared" ca="1" si="0"/>
        <v>42441</v>
      </c>
      <c r="C20" s="37">
        <v>112000</v>
      </c>
      <c r="D20" s="37">
        <v>0</v>
      </c>
      <c r="E20" s="65">
        <v>0</v>
      </c>
      <c r="F20" s="65">
        <v>0</v>
      </c>
      <c r="G20" s="65">
        <v>0</v>
      </c>
      <c r="H20" s="41">
        <v>-112000</v>
      </c>
    </row>
    <row r="21" spans="2:8" ht="20.100000000000001" customHeight="1" x14ac:dyDescent="0.3">
      <c r="B21" s="33">
        <f t="shared" ca="1" si="0"/>
        <v>42442</v>
      </c>
      <c r="C21" s="37">
        <v>182400</v>
      </c>
      <c r="D21" s="37">
        <v>0</v>
      </c>
      <c r="E21" s="65">
        <v>0</v>
      </c>
      <c r="F21" s="65">
        <v>0</v>
      </c>
      <c r="G21" s="65">
        <v>0</v>
      </c>
      <c r="H21" s="41">
        <v>-182400</v>
      </c>
    </row>
    <row r="22" spans="2:8" ht="20.100000000000001" customHeight="1" x14ac:dyDescent="0.3">
      <c r="B22" s="33">
        <f t="shared" ca="1" si="0"/>
        <v>42443</v>
      </c>
      <c r="C22" s="37">
        <v>176000</v>
      </c>
      <c r="D22" s="37">
        <v>0</v>
      </c>
      <c r="E22" s="65">
        <v>0</v>
      </c>
      <c r="F22" s="65">
        <v>0</v>
      </c>
      <c r="G22" s="65">
        <v>0</v>
      </c>
      <c r="H22" s="41">
        <v>-176000</v>
      </c>
    </row>
    <row r="23" spans="2:8" ht="20.100000000000001" customHeight="1" x14ac:dyDescent="0.3">
      <c r="B23" s="33">
        <f t="shared" ca="1" si="0"/>
        <v>42444</v>
      </c>
      <c r="C23" s="37">
        <v>176000</v>
      </c>
      <c r="D23" s="37">
        <v>44000</v>
      </c>
      <c r="E23" s="65">
        <v>0</v>
      </c>
      <c r="F23" s="65">
        <v>0</v>
      </c>
      <c r="G23" s="65">
        <v>44000</v>
      </c>
      <c r="H23" s="41">
        <v>-132000</v>
      </c>
    </row>
    <row r="24" spans="2:8" ht="20.100000000000001" customHeight="1" x14ac:dyDescent="0.3">
      <c r="B24" s="33">
        <f t="shared" ca="1" si="0"/>
        <v>42445</v>
      </c>
      <c r="C24" s="37">
        <v>0</v>
      </c>
      <c r="D24" s="37">
        <v>70000</v>
      </c>
      <c r="E24" s="65">
        <v>239000</v>
      </c>
      <c r="F24" s="65">
        <v>92000</v>
      </c>
      <c r="G24" s="65">
        <v>401000</v>
      </c>
      <c r="H24" s="41">
        <v>401000</v>
      </c>
    </row>
    <row r="25" spans="2:8" ht="20.100000000000001" customHeight="1" x14ac:dyDescent="0.3">
      <c r="B25" s="33">
        <f t="shared" ca="1" si="0"/>
        <v>42446</v>
      </c>
      <c r="C25" s="37">
        <v>0</v>
      </c>
      <c r="D25" s="37">
        <v>0</v>
      </c>
      <c r="E25" s="65">
        <v>0</v>
      </c>
      <c r="F25" s="65">
        <v>0</v>
      </c>
      <c r="G25" s="65">
        <v>0</v>
      </c>
      <c r="H25" s="41">
        <v>0</v>
      </c>
    </row>
    <row r="26" spans="2:8" ht="20.100000000000001" customHeight="1" x14ac:dyDescent="0.3">
      <c r="B26" s="33">
        <f t="shared" ca="1" si="0"/>
        <v>42447</v>
      </c>
      <c r="C26" s="37">
        <v>0</v>
      </c>
      <c r="D26" s="37">
        <v>0</v>
      </c>
      <c r="E26" s="65">
        <v>0</v>
      </c>
      <c r="F26" s="65">
        <v>0</v>
      </c>
      <c r="G26" s="65">
        <v>0</v>
      </c>
      <c r="H26" s="41">
        <v>0</v>
      </c>
    </row>
    <row r="27" spans="2:8" ht="20.100000000000001" customHeight="1" x14ac:dyDescent="0.3">
      <c r="B27" s="33">
        <f t="shared" ca="1" si="0"/>
        <v>42448</v>
      </c>
      <c r="C27" s="37">
        <v>0</v>
      </c>
      <c r="D27" s="37">
        <v>0</v>
      </c>
      <c r="E27" s="65">
        <v>0</v>
      </c>
      <c r="F27" s="65">
        <v>0</v>
      </c>
      <c r="G27" s="65">
        <v>0</v>
      </c>
      <c r="H27" s="41">
        <v>0</v>
      </c>
    </row>
    <row r="28" spans="2:8" ht="20.100000000000001" customHeight="1" x14ac:dyDescent="0.3">
      <c r="B28" s="33">
        <f t="shared" ca="1" si="0"/>
        <v>42449</v>
      </c>
      <c r="C28" s="37">
        <v>0</v>
      </c>
      <c r="D28" s="37">
        <v>0</v>
      </c>
      <c r="E28" s="65">
        <v>0</v>
      </c>
      <c r="F28" s="65">
        <v>0</v>
      </c>
      <c r="G28" s="65">
        <v>0</v>
      </c>
      <c r="H28" s="41">
        <v>0</v>
      </c>
    </row>
    <row r="29" spans="2:8" ht="20.100000000000001" customHeight="1" x14ac:dyDescent="0.3">
      <c r="B29" s="33">
        <f t="shared" ca="1" si="0"/>
        <v>42450</v>
      </c>
      <c r="C29" s="37">
        <v>0</v>
      </c>
      <c r="D29" s="37">
        <v>0</v>
      </c>
      <c r="E29" s="65">
        <v>0</v>
      </c>
      <c r="F29" s="65">
        <v>0</v>
      </c>
      <c r="G29" s="65">
        <v>0</v>
      </c>
      <c r="H29" s="41">
        <v>0</v>
      </c>
    </row>
    <row r="30" spans="2:8" ht="20.100000000000001" customHeight="1" x14ac:dyDescent="0.3">
      <c r="B30" s="33">
        <f t="shared" ca="1" si="0"/>
        <v>42451</v>
      </c>
      <c r="C30" s="37">
        <v>0</v>
      </c>
      <c r="D30" s="37">
        <v>0</v>
      </c>
      <c r="E30" s="65">
        <v>0</v>
      </c>
      <c r="F30" s="65">
        <v>0</v>
      </c>
      <c r="G30" s="65">
        <v>0</v>
      </c>
      <c r="H30" s="41">
        <v>0</v>
      </c>
    </row>
    <row r="31" spans="2:8" ht="20.100000000000001" customHeight="1" x14ac:dyDescent="0.3">
      <c r="B31" s="33">
        <f t="shared" ca="1" si="0"/>
        <v>42452</v>
      </c>
      <c r="C31" s="37">
        <v>0</v>
      </c>
      <c r="D31" s="37">
        <v>0</v>
      </c>
      <c r="E31" s="65">
        <v>0</v>
      </c>
      <c r="F31" s="65">
        <v>0</v>
      </c>
      <c r="G31" s="65">
        <v>0</v>
      </c>
      <c r="H31" s="41">
        <v>0</v>
      </c>
    </row>
    <row r="32" spans="2:8" ht="20.100000000000001" customHeight="1" x14ac:dyDescent="0.3">
      <c r="B32" s="33">
        <f t="shared" ca="1" si="0"/>
        <v>42453</v>
      </c>
      <c r="C32" s="37">
        <v>0</v>
      </c>
      <c r="D32" s="37">
        <v>0</v>
      </c>
      <c r="E32" s="65">
        <v>0</v>
      </c>
      <c r="F32" s="65">
        <v>0</v>
      </c>
      <c r="G32" s="65">
        <v>0</v>
      </c>
      <c r="H32" s="41">
        <v>0</v>
      </c>
    </row>
    <row r="33" spans="2:8" ht="20.100000000000001" customHeight="1" x14ac:dyDescent="0.3">
      <c r="B33" s="33">
        <f t="shared" ca="1" si="0"/>
        <v>42454</v>
      </c>
      <c r="C33" s="37">
        <v>0</v>
      </c>
      <c r="D33" s="37">
        <v>0</v>
      </c>
      <c r="E33" s="65">
        <v>0</v>
      </c>
      <c r="F33" s="65">
        <v>0</v>
      </c>
      <c r="G33" s="65">
        <v>0</v>
      </c>
      <c r="H33" s="41">
        <v>0</v>
      </c>
    </row>
    <row r="34" spans="2:8" ht="20.100000000000001" customHeight="1" x14ac:dyDescent="0.3">
      <c r="B34" s="33">
        <f t="shared" ca="1" si="0"/>
        <v>42455</v>
      </c>
      <c r="C34" s="37">
        <v>0</v>
      </c>
      <c r="D34" s="37">
        <v>0</v>
      </c>
      <c r="E34" s="65">
        <v>0</v>
      </c>
      <c r="F34" s="65">
        <v>0</v>
      </c>
      <c r="G34" s="65">
        <v>0</v>
      </c>
      <c r="H34" s="41">
        <v>0</v>
      </c>
    </row>
    <row r="35" spans="2:8" ht="20.100000000000001" customHeight="1" x14ac:dyDescent="0.3">
      <c r="B35" s="33">
        <f t="shared" ca="1" si="0"/>
        <v>42456</v>
      </c>
      <c r="C35" s="37">
        <v>0</v>
      </c>
      <c r="D35" s="37">
        <v>0</v>
      </c>
      <c r="E35" s="65">
        <v>0</v>
      </c>
      <c r="F35" s="65">
        <v>0</v>
      </c>
      <c r="G35" s="65">
        <v>0</v>
      </c>
      <c r="H35" s="41">
        <v>0</v>
      </c>
    </row>
    <row r="36" spans="2:8" ht="20.100000000000001" customHeight="1" x14ac:dyDescent="0.3">
      <c r="B36" s="33">
        <f ca="1">IF(B35="","",IF(MONTH(B35+1)&lt;&gt;h_일별손익현황!$C$5,"",B35+1))</f>
        <v>42457</v>
      </c>
      <c r="C36" s="37">
        <v>0</v>
      </c>
      <c r="D36" s="37">
        <v>0</v>
      </c>
      <c r="E36" s="65">
        <v>0</v>
      </c>
      <c r="F36" s="65">
        <v>0</v>
      </c>
      <c r="G36" s="65">
        <v>0</v>
      </c>
      <c r="H36" s="41">
        <v>0</v>
      </c>
    </row>
    <row r="37" spans="2:8" ht="20.100000000000001" customHeight="1" x14ac:dyDescent="0.3">
      <c r="B37" s="33">
        <f ca="1">IF(B36="","",IF(MONTH(B36+1)&lt;&gt;h_일별손익현황!$C$5,"",B36+1))</f>
        <v>42458</v>
      </c>
      <c r="C37" s="37">
        <v>0</v>
      </c>
      <c r="D37" s="37">
        <v>0</v>
      </c>
      <c r="E37" s="65">
        <v>0</v>
      </c>
      <c r="F37" s="65">
        <v>0</v>
      </c>
      <c r="G37" s="65">
        <v>0</v>
      </c>
      <c r="H37" s="41">
        <v>0</v>
      </c>
    </row>
    <row r="38" spans="2:8" ht="20.100000000000001" customHeight="1" x14ac:dyDescent="0.3">
      <c r="B38" s="33">
        <f ca="1">IF(B37="","",IF(MONTH(B37+1)&lt;&gt;h_일별손익현황!$C$5,"",B37+1))</f>
        <v>42459</v>
      </c>
      <c r="C38" s="37">
        <v>0</v>
      </c>
      <c r="D38" s="37">
        <v>0</v>
      </c>
      <c r="E38" s="65">
        <v>0</v>
      </c>
      <c r="F38" s="65">
        <v>0</v>
      </c>
      <c r="G38" s="65">
        <v>0</v>
      </c>
      <c r="H38" s="41">
        <v>0</v>
      </c>
    </row>
    <row r="39" spans="2:8" ht="20.100000000000001" customHeight="1" thickBot="1" x14ac:dyDescent="0.35">
      <c r="B39" s="34">
        <f ca="1">IF(B38="","",IF(MONTH(B38+1)&lt;&gt;h_일별손익현황!$C$5,"",B38+1))</f>
        <v>42460</v>
      </c>
      <c r="C39" s="38">
        <v>0</v>
      </c>
      <c r="D39" s="38">
        <v>0</v>
      </c>
      <c r="E39" s="66">
        <v>0</v>
      </c>
      <c r="F39" s="66">
        <v>0</v>
      </c>
      <c r="G39" s="66">
        <v>0</v>
      </c>
      <c r="H39" s="42">
        <v>0</v>
      </c>
    </row>
    <row r="40" spans="2:8" ht="20.100000000000001" customHeight="1" thickTop="1" x14ac:dyDescent="0.3">
      <c r="B40" s="35" t="s">
        <v>50</v>
      </c>
      <c r="C40" s="39">
        <f>SUM(C9:C39)</f>
        <v>3724800</v>
      </c>
      <c r="D40" s="39">
        <f t="shared" ref="D40:H40" si="1">SUM(D9:D39)</f>
        <v>114000</v>
      </c>
      <c r="E40" s="67">
        <f t="shared" si="1"/>
        <v>239000</v>
      </c>
      <c r="F40" s="67">
        <f t="shared" si="1"/>
        <v>92000</v>
      </c>
      <c r="G40" s="67">
        <f t="shared" si="1"/>
        <v>445000</v>
      </c>
      <c r="H40" s="43">
        <f t="shared" si="1"/>
        <v>-3279800</v>
      </c>
    </row>
  </sheetData>
  <sheetProtection sheet="1" objects="1" scenarios="1" selectLockedCells="1"/>
  <mergeCells count="6">
    <mergeCell ref="B4:H5"/>
    <mergeCell ref="D7:F7"/>
    <mergeCell ref="C7:C8"/>
    <mergeCell ref="B7:B8"/>
    <mergeCell ref="H7:H8"/>
    <mergeCell ref="G7:G8"/>
  </mergeCells>
  <phoneticPr fontId="1" type="noConversion"/>
  <printOptions horizontalCentered="1" verticalCentered="1"/>
  <pageMargins left="0.47244094488188981" right="0.47244094488188981" top="0.62992125984251968" bottom="0.62992125984251968" header="0.27559055118110237" footer="0.27559055118110237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List Box 2">
              <controlPr defaultSize="0" autoLine="0" autoPict="0" macro="[0]!일별손익현황_추출하기">
                <anchor moveWithCells="1">
                  <from>
                    <xdr:col>9</xdr:col>
                    <xdr:colOff>0</xdr:colOff>
                    <xdr:row>7</xdr:row>
                    <xdr:rowOff>0</xdr:rowOff>
                  </from>
                  <to>
                    <xdr:col>10</xdr:col>
                    <xdr:colOff>0</xdr:colOff>
                    <xdr:row>12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List Box 3">
              <controlPr defaultSize="0" autoLine="0" autoPict="0" macro="[0]!일별손익현황_추출하기">
                <anchor moveWithCells="1">
                  <from>
                    <xdr:col>10</xdr:col>
                    <xdr:colOff>19050</xdr:colOff>
                    <xdr:row>7</xdr:row>
                    <xdr:rowOff>0</xdr:rowOff>
                  </from>
                  <to>
                    <xdr:col>11</xdr:col>
                    <xdr:colOff>19050</xdr:colOff>
                    <xdr:row>12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1" tint="0.499984740745262"/>
    <pageSetUpPr autoPageBreaks="0"/>
  </sheetPr>
  <dimension ref="B1:M22"/>
  <sheetViews>
    <sheetView workbookViewId="0"/>
  </sheetViews>
  <sheetFormatPr defaultColWidth="9" defaultRowHeight="17.100000000000001" customHeight="1" x14ac:dyDescent="0.3"/>
  <cols>
    <col min="1" max="1" width="0.875" style="1" customWidth="1"/>
    <col min="2" max="3" width="9.75" style="1" bestFit="1" customWidth="1"/>
    <col min="4" max="5" width="2.625" style="1" customWidth="1"/>
    <col min="6" max="7" width="9.75" style="1" bestFit="1" customWidth="1"/>
    <col min="8" max="9" width="2.625" style="1" customWidth="1"/>
    <col min="10" max="13" width="9" style="1"/>
    <col min="14" max="15" width="2.625" style="1" customWidth="1"/>
    <col min="16" max="16384" width="9" style="1"/>
  </cols>
  <sheetData>
    <row r="1" spans="2:13" ht="26.1" customHeight="1" x14ac:dyDescent="0.3">
      <c r="B1" s="54">
        <f ca="1">DATE(B5,C5,1)</f>
        <v>42430</v>
      </c>
      <c r="C1" s="54">
        <f ca="1">DATE(B5,C5+1,1)-1</f>
        <v>42460</v>
      </c>
    </row>
    <row r="2" spans="2:13" ht="26.1" customHeight="1" x14ac:dyDescent="0.3">
      <c r="F2" s="1" t="s">
        <v>52</v>
      </c>
      <c r="J2" s="1" t="s">
        <v>53</v>
      </c>
    </row>
    <row r="3" spans="2:13" ht="6.95" customHeight="1" x14ac:dyDescent="0.3"/>
    <row r="4" spans="2:13" ht="17.100000000000001" customHeight="1" x14ac:dyDescent="0.3">
      <c r="F4" s="8" t="str">
        <f>매입경비입력!B7</f>
        <v>일 자</v>
      </c>
      <c r="G4" s="8" t="str">
        <f>매입경비입력!B7</f>
        <v>일 자</v>
      </c>
      <c r="J4" s="8" t="str">
        <f>판매입력!B7</f>
        <v>판매일자</v>
      </c>
      <c r="K4" s="8" t="str">
        <f>판매입력!B7</f>
        <v>판매일자</v>
      </c>
    </row>
    <row r="5" spans="2:13" ht="17.100000000000001" customHeight="1" x14ac:dyDescent="0.3">
      <c r="B5" s="1">
        <f ca="1">OFFSET(B7,B6,0)</f>
        <v>2016</v>
      </c>
      <c r="C5" s="1">
        <f ca="1">OFFSET(C7,C6,0)</f>
        <v>3</v>
      </c>
      <c r="F5" s="27" t="str">
        <f ca="1">"&gt;=" &amp; $B$1</f>
        <v>&gt;=42430</v>
      </c>
      <c r="G5" s="27" t="str">
        <f ca="1">"&lt;=" &amp; $C$1</f>
        <v>&lt;=42460</v>
      </c>
      <c r="J5" s="27" t="str">
        <f ca="1">"&gt;=" &amp; $B$1</f>
        <v>&gt;=42430</v>
      </c>
      <c r="K5" s="27" t="str">
        <f ca="1">"&lt;=" &amp; $C$1</f>
        <v>&lt;=42460</v>
      </c>
    </row>
    <row r="6" spans="2:13" ht="17.100000000000001" customHeight="1" x14ac:dyDescent="0.3">
      <c r="B6" s="31">
        <v>2</v>
      </c>
      <c r="C6" s="31">
        <v>3</v>
      </c>
    </row>
    <row r="7" spans="2:13" ht="17.100000000000001" customHeight="1" x14ac:dyDescent="0.3">
      <c r="B7" s="1" t="s">
        <v>46</v>
      </c>
      <c r="C7" s="1" t="s">
        <v>51</v>
      </c>
      <c r="F7" s="24" t="str">
        <f>매입경비입력!B7</f>
        <v>일 자</v>
      </c>
      <c r="G7" s="24" t="str">
        <f>매입경비입력!G7</f>
        <v>매입/경비액</v>
      </c>
      <c r="J7" s="24" t="str">
        <f>판매입력!B7</f>
        <v>판매일자</v>
      </c>
      <c r="K7" s="24" t="str">
        <f>판매입력!F7</f>
        <v>결제구분</v>
      </c>
      <c r="L7" s="24" t="str">
        <f>판매입력!I7</f>
        <v>판매금액</v>
      </c>
      <c r="M7" s="24"/>
    </row>
    <row r="8" spans="2:13" ht="17.100000000000001" customHeight="1" x14ac:dyDescent="0.3">
      <c r="B8" s="1">
        <v>2015</v>
      </c>
      <c r="C8" s="1">
        <v>1</v>
      </c>
      <c r="F8" s="19">
        <v>42430</v>
      </c>
      <c r="G8" s="20">
        <v>704000</v>
      </c>
      <c r="J8" s="19">
        <v>42444</v>
      </c>
      <c r="K8" s="21" t="s">
        <v>9</v>
      </c>
      <c r="L8" s="20">
        <v>44000</v>
      </c>
      <c r="M8" s="20"/>
    </row>
    <row r="9" spans="2:13" ht="17.100000000000001" customHeight="1" x14ac:dyDescent="0.3">
      <c r="B9" s="1">
        <v>2016</v>
      </c>
      <c r="C9" s="1">
        <v>2</v>
      </c>
      <c r="F9" s="19">
        <v>42431</v>
      </c>
      <c r="G9" s="20">
        <v>418400</v>
      </c>
      <c r="J9" s="19">
        <v>42445</v>
      </c>
      <c r="K9" s="21" t="s">
        <v>10</v>
      </c>
      <c r="L9" s="20">
        <v>189000</v>
      </c>
      <c r="M9" s="20"/>
    </row>
    <row r="10" spans="2:13" ht="17.100000000000001" customHeight="1" x14ac:dyDescent="0.3">
      <c r="B10" s="1">
        <v>2017</v>
      </c>
      <c r="C10" s="1">
        <v>3</v>
      </c>
      <c r="F10" s="19">
        <v>42432</v>
      </c>
      <c r="G10" s="20">
        <v>504000</v>
      </c>
      <c r="J10" s="19">
        <v>42445</v>
      </c>
      <c r="K10" s="21" t="s">
        <v>107</v>
      </c>
      <c r="L10" s="20">
        <v>70000</v>
      </c>
      <c r="M10" s="20"/>
    </row>
    <row r="11" spans="2:13" ht="17.100000000000001" customHeight="1" x14ac:dyDescent="0.3">
      <c r="B11" s="1">
        <v>2018</v>
      </c>
      <c r="C11" s="1">
        <v>4</v>
      </c>
      <c r="F11" s="19">
        <v>42433</v>
      </c>
      <c r="G11" s="20">
        <v>468000</v>
      </c>
      <c r="J11" s="19">
        <v>42445</v>
      </c>
      <c r="K11" s="21" t="s">
        <v>9</v>
      </c>
      <c r="L11" s="20">
        <v>70000</v>
      </c>
      <c r="M11" s="20"/>
    </row>
    <row r="12" spans="2:13" ht="17.100000000000001" customHeight="1" x14ac:dyDescent="0.3">
      <c r="B12" s="1">
        <v>2019</v>
      </c>
      <c r="C12" s="1">
        <v>5</v>
      </c>
      <c r="F12" s="19">
        <v>42434</v>
      </c>
      <c r="G12" s="20">
        <v>112000</v>
      </c>
      <c r="J12" s="19">
        <v>42445</v>
      </c>
      <c r="K12" s="21" t="s">
        <v>10</v>
      </c>
      <c r="L12" s="20">
        <v>28000</v>
      </c>
      <c r="M12" s="20"/>
    </row>
    <row r="13" spans="2:13" ht="17.100000000000001" customHeight="1" x14ac:dyDescent="0.3">
      <c r="B13" s="1">
        <v>2020</v>
      </c>
      <c r="C13" s="1">
        <v>6</v>
      </c>
      <c r="F13" s="19">
        <v>42435</v>
      </c>
      <c r="G13" s="20">
        <v>140000</v>
      </c>
      <c r="J13" s="19">
        <v>42445</v>
      </c>
      <c r="K13" s="21" t="s">
        <v>107</v>
      </c>
      <c r="L13" s="20">
        <v>22000</v>
      </c>
      <c r="M13" s="20"/>
    </row>
    <row r="14" spans="2:13" ht="17.100000000000001" customHeight="1" x14ac:dyDescent="0.3">
      <c r="B14" s="1">
        <v>2021</v>
      </c>
      <c r="C14" s="1">
        <v>7</v>
      </c>
      <c r="F14" s="19">
        <v>42436</v>
      </c>
      <c r="G14" s="20">
        <v>184000</v>
      </c>
      <c r="J14" s="19">
        <v>42445</v>
      </c>
      <c r="K14" s="21" t="s">
        <v>10</v>
      </c>
      <c r="L14" s="20">
        <v>22000</v>
      </c>
      <c r="M14" s="20"/>
    </row>
    <row r="15" spans="2:13" ht="17.100000000000001" customHeight="1" x14ac:dyDescent="0.3">
      <c r="B15" s="1">
        <v>2022</v>
      </c>
      <c r="C15" s="1">
        <v>8</v>
      </c>
      <c r="F15" s="19">
        <v>42437</v>
      </c>
      <c r="G15" s="20">
        <v>140000</v>
      </c>
    </row>
    <row r="16" spans="2:13" ht="17.100000000000001" customHeight="1" x14ac:dyDescent="0.3">
      <c r="B16" s="1">
        <v>2023</v>
      </c>
      <c r="C16" s="1">
        <v>9</v>
      </c>
      <c r="F16" s="19">
        <v>42438</v>
      </c>
      <c r="G16" s="20">
        <v>112000</v>
      </c>
    </row>
    <row r="17" spans="2:7" ht="17.100000000000001" customHeight="1" x14ac:dyDescent="0.3">
      <c r="B17" s="1">
        <v>2024</v>
      </c>
      <c r="C17" s="1">
        <v>10</v>
      </c>
      <c r="F17" s="19">
        <v>42439</v>
      </c>
      <c r="G17" s="20">
        <v>192000</v>
      </c>
    </row>
    <row r="18" spans="2:7" ht="17.100000000000001" customHeight="1" x14ac:dyDescent="0.3">
      <c r="B18" s="1">
        <v>2025</v>
      </c>
      <c r="C18" s="1">
        <v>11</v>
      </c>
      <c r="F18" s="19">
        <v>42440</v>
      </c>
      <c r="G18" s="20">
        <v>104000</v>
      </c>
    </row>
    <row r="19" spans="2:7" ht="17.100000000000001" customHeight="1" x14ac:dyDescent="0.3">
      <c r="B19" s="1">
        <v>2026</v>
      </c>
      <c r="C19" s="1">
        <v>12</v>
      </c>
      <c r="F19" s="19">
        <v>42441</v>
      </c>
      <c r="G19" s="20">
        <v>112000</v>
      </c>
    </row>
    <row r="20" spans="2:7" ht="17.100000000000001" customHeight="1" x14ac:dyDescent="0.3">
      <c r="F20" s="19">
        <v>42442</v>
      </c>
      <c r="G20" s="20">
        <v>182400</v>
      </c>
    </row>
    <row r="21" spans="2:7" ht="17.100000000000001" customHeight="1" x14ac:dyDescent="0.3">
      <c r="F21" s="19">
        <v>42443</v>
      </c>
      <c r="G21" s="20">
        <v>176000</v>
      </c>
    </row>
    <row r="22" spans="2:7" ht="17.100000000000001" customHeight="1" x14ac:dyDescent="0.3">
      <c r="F22" s="19">
        <v>42444</v>
      </c>
      <c r="G22" s="20">
        <v>176000</v>
      </c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3">
    <tabColor rgb="FFC00000"/>
  </sheetPr>
  <dimension ref="B1:K39"/>
  <sheetViews>
    <sheetView showGridLines="0" showZeros="0" workbookViewId="0"/>
  </sheetViews>
  <sheetFormatPr defaultColWidth="9" defaultRowHeight="21.95" customHeight="1" x14ac:dyDescent="0.3"/>
  <cols>
    <col min="1" max="1" width="0.875" style="2" customWidth="1"/>
    <col min="2" max="2" width="9" style="2"/>
    <col min="3" max="8" width="12.625" style="2" customWidth="1"/>
    <col min="9" max="9" width="2.625" style="2" customWidth="1"/>
    <col min="10" max="16384" width="9" style="2"/>
  </cols>
  <sheetData>
    <row r="1" spans="2:11" ht="38.1" customHeight="1" x14ac:dyDescent="0.3"/>
    <row r="2" spans="2:11" ht="38.1" customHeight="1" x14ac:dyDescent="0.3"/>
    <row r="3" spans="2:11" ht="6.95" customHeight="1" x14ac:dyDescent="0.3"/>
    <row r="4" spans="2:11" ht="20.100000000000001" customHeight="1" x14ac:dyDescent="0.3">
      <c r="B4" s="89" t="s">
        <v>130</v>
      </c>
      <c r="C4" s="89"/>
      <c r="D4" s="89"/>
      <c r="E4" s="89"/>
      <c r="F4" s="89"/>
      <c r="G4" s="89"/>
      <c r="H4" s="89"/>
      <c r="J4" s="70"/>
      <c r="K4" s="70"/>
    </row>
    <row r="5" spans="2:11" ht="20.100000000000001" customHeight="1" x14ac:dyDescent="0.3">
      <c r="B5" s="89"/>
      <c r="C5" s="89"/>
      <c r="D5" s="89"/>
      <c r="E5" s="89"/>
      <c r="F5" s="89"/>
      <c r="G5" s="89"/>
      <c r="H5" s="89"/>
      <c r="J5" s="69"/>
      <c r="K5" s="69"/>
    </row>
    <row r="6" spans="2:11" ht="20.100000000000001" customHeight="1" x14ac:dyDescent="0.3">
      <c r="B6" s="26" t="str">
        <f ca="1">"기준년 : " &amp; h_월별손익현황!B5 &amp; "년"</f>
        <v>기준년 : 2016년</v>
      </c>
    </row>
    <row r="7" spans="2:11" ht="20.100000000000001" customHeight="1" x14ac:dyDescent="0.3">
      <c r="B7" s="85" t="s">
        <v>65</v>
      </c>
      <c r="C7" s="83" t="s">
        <v>62</v>
      </c>
      <c r="D7" s="83" t="s">
        <v>129</v>
      </c>
      <c r="E7" s="83"/>
      <c r="F7" s="83"/>
      <c r="G7" s="83" t="s">
        <v>128</v>
      </c>
      <c r="H7" s="90" t="s">
        <v>49</v>
      </c>
    </row>
    <row r="8" spans="2:11" ht="20.100000000000001" customHeight="1" x14ac:dyDescent="0.3">
      <c r="B8" s="86"/>
      <c r="C8" s="84"/>
      <c r="D8" s="68" t="s">
        <v>131</v>
      </c>
      <c r="E8" s="68" t="s">
        <v>127</v>
      </c>
      <c r="F8" s="68" t="s">
        <v>132</v>
      </c>
      <c r="G8" s="84"/>
      <c r="H8" s="91"/>
    </row>
    <row r="9" spans="2:11" ht="20.100000000000001" customHeight="1" x14ac:dyDescent="0.3">
      <c r="B9" s="55">
        <v>1</v>
      </c>
      <c r="C9" s="36">
        <f ca="1">SUMIFS(h_월별손익현황!$G$8:$G$1048576,h_월별손익현황!$F$8:$F$1048576,"&gt;=" &amp; DATE(h_월별손익현황!$B$5,월별손익현황!B9,1), h_월별손익현황!$F$8:$F$1048576,"&lt;=" &amp; DATE(h_월별손익현황!$B$5,월별손익현황!B9+1,1)-1)</f>
        <v>0</v>
      </c>
      <c r="D9" s="36">
        <f ca="1">SUMIFS(h_월별손익현황!$L$8:$L$1048576,h_월별손익현황!$J$8:$J$1048576,"&gt;=" &amp; DATE(h_월별손익현황!$B$5,월별손익현황!$B9,1), h_월별손익현황!$J$8:$J$1048576,"&lt;=" &amp; DATE(h_월별손익현황!$B$5,월별손익현황!$B9+1,1)-1,h_월별손익현황!$K$8:$K$1048576,D$8)</f>
        <v>0</v>
      </c>
      <c r="E9" s="36">
        <f ca="1">SUMIFS(h_월별손익현황!$L$8:$L$1048576,h_월별손익현황!$J$8:$J$1048576,"&gt;=" &amp; DATE(h_월별손익현황!$B$5,월별손익현황!$B9,1), h_월별손익현황!$J$8:$J$1048576,"&lt;=" &amp; DATE(h_월별손익현황!$B$5,월별손익현황!$B9+1,1)-1,h_월별손익현황!$K$8:$K$1048576,E$8)</f>
        <v>0</v>
      </c>
      <c r="F9" s="36">
        <f ca="1">SUMIFS(h_월별손익현황!$L$8:$L$1048576,h_월별손익현황!$J$8:$J$1048576,"&gt;=" &amp; DATE(h_월별손익현황!$B$5,월별손익현황!$B9,1), h_월별손익현황!$J$8:$J$1048576,"&lt;=" &amp; DATE(h_월별손익현황!$B$5,월별손익현황!$B9+1,1)-1,h_월별손익현황!$K$8:$K$1048576,F$8)</f>
        <v>0</v>
      </c>
      <c r="G9" s="36">
        <f ca="1">SUM(D9:F9)</f>
        <v>0</v>
      </c>
      <c r="H9" s="40">
        <f ca="1">G9-C9</f>
        <v>0</v>
      </c>
    </row>
    <row r="10" spans="2:11" ht="20.100000000000001" customHeight="1" x14ac:dyDescent="0.3">
      <c r="B10" s="56">
        <v>2</v>
      </c>
      <c r="C10" s="37">
        <f ca="1">SUMIFS(h_월별손익현황!$G$8:$G$1048576,h_월별손익현황!$F$8:$F$1048576,"&gt;=" &amp; DATE(h_월별손익현황!$B$5,월별손익현황!B10,1), h_월별손익현황!$F$8:$F$1048576,"&lt;=" &amp; DATE(h_월별손익현황!$B$5,월별손익현황!B10+1,1)-1)</f>
        <v>0</v>
      </c>
      <c r="D10" s="37">
        <f ca="1">SUMIFS(h_월별손익현황!$L$8:$L$1048576,h_월별손익현황!$J$8:$J$1048576,"&gt;=" &amp; DATE(h_월별손익현황!$B$5,월별손익현황!$B10,1), h_월별손익현황!$J$8:$J$1048576,"&lt;=" &amp; DATE(h_월별손익현황!$B$5,월별손익현황!$B10+1,1)-1,h_월별손익현황!$K$8:$K$1048576,D$8)</f>
        <v>0</v>
      </c>
      <c r="E10" s="37">
        <f ca="1">SUMIFS(h_월별손익현황!$L$8:$L$1048576,h_월별손익현황!$J$8:$J$1048576,"&gt;=" &amp; DATE(h_월별손익현황!$B$5,월별손익현황!$B10,1), h_월별손익현황!$J$8:$J$1048576,"&lt;=" &amp; DATE(h_월별손익현황!$B$5,월별손익현황!$B10+1,1)-1,h_월별손익현황!$K$8:$K$1048576,E$8)</f>
        <v>0</v>
      </c>
      <c r="F10" s="37">
        <f ca="1">SUMIFS(h_월별손익현황!$L$8:$L$1048576,h_월별손익현황!$J$8:$J$1048576,"&gt;=" &amp; DATE(h_월별손익현황!$B$5,월별손익현황!$B10,1), h_월별손익현황!$J$8:$J$1048576,"&lt;=" &amp; DATE(h_월별손익현황!$B$5,월별손익현황!$B10+1,1)-1,h_월별손익현황!$K$8:$K$1048576,F$8)</f>
        <v>0</v>
      </c>
      <c r="G10" s="37">
        <f t="shared" ref="G10:G20" ca="1" si="0">SUM(D10:F10)</f>
        <v>0</v>
      </c>
      <c r="H10" s="41">
        <f t="shared" ref="H10:H20" ca="1" si="1">G10-C10</f>
        <v>0</v>
      </c>
    </row>
    <row r="11" spans="2:11" ht="20.100000000000001" customHeight="1" x14ac:dyDescent="0.3">
      <c r="B11" s="56">
        <v>3</v>
      </c>
      <c r="C11" s="37">
        <f ca="1">SUMIFS(h_월별손익현황!$G$8:$G$1048576,h_월별손익현황!$F$8:$F$1048576,"&gt;=" &amp; DATE(h_월별손익현황!$B$5,월별손익현황!B11,1), h_월별손익현황!$F$8:$F$1048576,"&lt;=" &amp; DATE(h_월별손익현황!$B$5,월별손익현황!B11+1,1)-1)</f>
        <v>3724800</v>
      </c>
      <c r="D11" s="37">
        <f ca="1">SUMIFS(h_월별손익현황!$L$8:$L$1048576,h_월별손익현황!$J$8:$J$1048576,"&gt;=" &amp; DATE(h_월별손익현황!$B$5,월별손익현황!$B11,1), h_월별손익현황!$J$8:$J$1048576,"&lt;=" &amp; DATE(h_월별손익현황!$B$5,월별손익현황!$B11+1,1)-1,h_월별손익현황!$K$8:$K$1048576,D$8)</f>
        <v>114000</v>
      </c>
      <c r="E11" s="37">
        <f ca="1">SUMIFS(h_월별손익현황!$L$8:$L$1048576,h_월별손익현황!$J$8:$J$1048576,"&gt;=" &amp; DATE(h_월별손익현황!$B$5,월별손익현황!$B11,1), h_월별손익현황!$J$8:$J$1048576,"&lt;=" &amp; DATE(h_월별손익현황!$B$5,월별손익현황!$B11+1,1)-1,h_월별손익현황!$K$8:$K$1048576,E$8)</f>
        <v>239000</v>
      </c>
      <c r="F11" s="37">
        <f ca="1">SUMIFS(h_월별손익현황!$L$8:$L$1048576,h_월별손익현황!$J$8:$J$1048576,"&gt;=" &amp; DATE(h_월별손익현황!$B$5,월별손익현황!$B11,1), h_월별손익현황!$J$8:$J$1048576,"&lt;=" &amp; DATE(h_월별손익현황!$B$5,월별손익현황!$B11+1,1)-1,h_월별손익현황!$K$8:$K$1048576,F$8)</f>
        <v>92000</v>
      </c>
      <c r="G11" s="37">
        <f t="shared" ca="1" si="0"/>
        <v>445000</v>
      </c>
      <c r="H11" s="41">
        <f t="shared" ca="1" si="1"/>
        <v>-3279800</v>
      </c>
    </row>
    <row r="12" spans="2:11" ht="20.100000000000001" customHeight="1" x14ac:dyDescent="0.3">
      <c r="B12" s="56">
        <v>4</v>
      </c>
      <c r="C12" s="37">
        <f ca="1">SUMIFS(h_월별손익현황!$G$8:$G$1048576,h_월별손익현황!$F$8:$F$1048576,"&gt;=" &amp; DATE(h_월별손익현황!$B$5,월별손익현황!B12,1), h_월별손익현황!$F$8:$F$1048576,"&lt;=" &amp; DATE(h_월별손익현황!$B$5,월별손익현황!B12+1,1)-1)</f>
        <v>0</v>
      </c>
      <c r="D12" s="37">
        <f ca="1">SUMIFS(h_월별손익현황!$L$8:$L$1048576,h_월별손익현황!$J$8:$J$1048576,"&gt;=" &amp; DATE(h_월별손익현황!$B$5,월별손익현황!$B12,1), h_월별손익현황!$J$8:$J$1048576,"&lt;=" &amp; DATE(h_월별손익현황!$B$5,월별손익현황!$B12+1,1)-1,h_월별손익현황!$K$8:$K$1048576,D$8)</f>
        <v>0</v>
      </c>
      <c r="E12" s="37">
        <f ca="1">SUMIFS(h_월별손익현황!$L$8:$L$1048576,h_월별손익현황!$J$8:$J$1048576,"&gt;=" &amp; DATE(h_월별손익현황!$B$5,월별손익현황!$B12,1), h_월별손익현황!$J$8:$J$1048576,"&lt;=" &amp; DATE(h_월별손익현황!$B$5,월별손익현황!$B12+1,1)-1,h_월별손익현황!$K$8:$K$1048576,E$8)</f>
        <v>0</v>
      </c>
      <c r="F12" s="37">
        <f ca="1">SUMIFS(h_월별손익현황!$L$8:$L$1048576,h_월별손익현황!$J$8:$J$1048576,"&gt;=" &amp; DATE(h_월별손익현황!$B$5,월별손익현황!$B12,1), h_월별손익현황!$J$8:$J$1048576,"&lt;=" &amp; DATE(h_월별손익현황!$B$5,월별손익현황!$B12+1,1)-1,h_월별손익현황!$K$8:$K$1048576,F$8)</f>
        <v>0</v>
      </c>
      <c r="G12" s="37">
        <f t="shared" ca="1" si="0"/>
        <v>0</v>
      </c>
      <c r="H12" s="41">
        <f t="shared" ca="1" si="1"/>
        <v>0</v>
      </c>
    </row>
    <row r="13" spans="2:11" ht="20.100000000000001" customHeight="1" x14ac:dyDescent="0.3">
      <c r="B13" s="56">
        <v>5</v>
      </c>
      <c r="C13" s="37">
        <f ca="1">SUMIFS(h_월별손익현황!$G$8:$G$1048576,h_월별손익현황!$F$8:$F$1048576,"&gt;=" &amp; DATE(h_월별손익현황!$B$5,월별손익현황!B13,1), h_월별손익현황!$F$8:$F$1048576,"&lt;=" &amp; DATE(h_월별손익현황!$B$5,월별손익현황!B13+1,1)-1)</f>
        <v>0</v>
      </c>
      <c r="D13" s="37">
        <f ca="1">SUMIFS(h_월별손익현황!$L$8:$L$1048576,h_월별손익현황!$J$8:$J$1048576,"&gt;=" &amp; DATE(h_월별손익현황!$B$5,월별손익현황!$B13,1), h_월별손익현황!$J$8:$J$1048576,"&lt;=" &amp; DATE(h_월별손익현황!$B$5,월별손익현황!$B13+1,1)-1,h_월별손익현황!$K$8:$K$1048576,D$8)</f>
        <v>0</v>
      </c>
      <c r="E13" s="37">
        <f ca="1">SUMIFS(h_월별손익현황!$L$8:$L$1048576,h_월별손익현황!$J$8:$J$1048576,"&gt;=" &amp; DATE(h_월별손익현황!$B$5,월별손익현황!$B13,1), h_월별손익현황!$J$8:$J$1048576,"&lt;=" &amp; DATE(h_월별손익현황!$B$5,월별손익현황!$B13+1,1)-1,h_월별손익현황!$K$8:$K$1048576,E$8)</f>
        <v>0</v>
      </c>
      <c r="F13" s="37">
        <f ca="1">SUMIFS(h_월별손익현황!$L$8:$L$1048576,h_월별손익현황!$J$8:$J$1048576,"&gt;=" &amp; DATE(h_월별손익현황!$B$5,월별손익현황!$B13,1), h_월별손익현황!$J$8:$J$1048576,"&lt;=" &amp; DATE(h_월별손익현황!$B$5,월별손익현황!$B13+1,1)-1,h_월별손익현황!$K$8:$K$1048576,F$8)</f>
        <v>0</v>
      </c>
      <c r="G13" s="37">
        <f t="shared" ca="1" si="0"/>
        <v>0</v>
      </c>
      <c r="H13" s="41">
        <f t="shared" ca="1" si="1"/>
        <v>0</v>
      </c>
    </row>
    <row r="14" spans="2:11" ht="20.100000000000001" customHeight="1" x14ac:dyDescent="0.3">
      <c r="B14" s="56">
        <v>6</v>
      </c>
      <c r="C14" s="37">
        <f ca="1">SUMIFS(h_월별손익현황!$G$8:$G$1048576,h_월별손익현황!$F$8:$F$1048576,"&gt;=" &amp; DATE(h_월별손익현황!$B$5,월별손익현황!B14,1), h_월별손익현황!$F$8:$F$1048576,"&lt;=" &amp; DATE(h_월별손익현황!$B$5,월별손익현황!B14+1,1)-1)</f>
        <v>0</v>
      </c>
      <c r="D14" s="37">
        <f ca="1">SUMIFS(h_월별손익현황!$L$8:$L$1048576,h_월별손익현황!$J$8:$J$1048576,"&gt;=" &amp; DATE(h_월별손익현황!$B$5,월별손익현황!$B14,1), h_월별손익현황!$J$8:$J$1048576,"&lt;=" &amp; DATE(h_월별손익현황!$B$5,월별손익현황!$B14+1,1)-1,h_월별손익현황!$K$8:$K$1048576,D$8)</f>
        <v>0</v>
      </c>
      <c r="E14" s="37">
        <f ca="1">SUMIFS(h_월별손익현황!$L$8:$L$1048576,h_월별손익현황!$J$8:$J$1048576,"&gt;=" &amp; DATE(h_월별손익현황!$B$5,월별손익현황!$B14,1), h_월별손익현황!$J$8:$J$1048576,"&lt;=" &amp; DATE(h_월별손익현황!$B$5,월별손익현황!$B14+1,1)-1,h_월별손익현황!$K$8:$K$1048576,E$8)</f>
        <v>0</v>
      </c>
      <c r="F14" s="37">
        <f ca="1">SUMIFS(h_월별손익현황!$L$8:$L$1048576,h_월별손익현황!$J$8:$J$1048576,"&gt;=" &amp; DATE(h_월별손익현황!$B$5,월별손익현황!$B14,1), h_월별손익현황!$J$8:$J$1048576,"&lt;=" &amp; DATE(h_월별손익현황!$B$5,월별손익현황!$B14+1,1)-1,h_월별손익현황!$K$8:$K$1048576,F$8)</f>
        <v>0</v>
      </c>
      <c r="G14" s="37">
        <f t="shared" ca="1" si="0"/>
        <v>0</v>
      </c>
      <c r="H14" s="41">
        <f t="shared" ca="1" si="1"/>
        <v>0</v>
      </c>
    </row>
    <row r="15" spans="2:11" ht="20.100000000000001" customHeight="1" x14ac:dyDescent="0.3">
      <c r="B15" s="56">
        <v>7</v>
      </c>
      <c r="C15" s="37">
        <f ca="1">SUMIFS(h_월별손익현황!$G$8:$G$1048576,h_월별손익현황!$F$8:$F$1048576,"&gt;=" &amp; DATE(h_월별손익현황!$B$5,월별손익현황!B15,1), h_월별손익현황!$F$8:$F$1048576,"&lt;=" &amp; DATE(h_월별손익현황!$B$5,월별손익현황!B15+1,1)-1)</f>
        <v>0</v>
      </c>
      <c r="D15" s="37">
        <f ca="1">SUMIFS(h_월별손익현황!$L$8:$L$1048576,h_월별손익현황!$J$8:$J$1048576,"&gt;=" &amp; DATE(h_월별손익현황!$B$5,월별손익현황!$B15,1), h_월별손익현황!$J$8:$J$1048576,"&lt;=" &amp; DATE(h_월별손익현황!$B$5,월별손익현황!$B15+1,1)-1,h_월별손익현황!$K$8:$K$1048576,D$8)</f>
        <v>0</v>
      </c>
      <c r="E15" s="37">
        <f ca="1">SUMIFS(h_월별손익현황!$L$8:$L$1048576,h_월별손익현황!$J$8:$J$1048576,"&gt;=" &amp; DATE(h_월별손익현황!$B$5,월별손익현황!$B15,1), h_월별손익현황!$J$8:$J$1048576,"&lt;=" &amp; DATE(h_월별손익현황!$B$5,월별손익현황!$B15+1,1)-1,h_월별손익현황!$K$8:$K$1048576,E$8)</f>
        <v>0</v>
      </c>
      <c r="F15" s="37">
        <f ca="1">SUMIFS(h_월별손익현황!$L$8:$L$1048576,h_월별손익현황!$J$8:$J$1048576,"&gt;=" &amp; DATE(h_월별손익현황!$B$5,월별손익현황!$B15,1), h_월별손익현황!$J$8:$J$1048576,"&lt;=" &amp; DATE(h_월별손익현황!$B$5,월별손익현황!$B15+1,1)-1,h_월별손익현황!$K$8:$K$1048576,F$8)</f>
        <v>0</v>
      </c>
      <c r="G15" s="37">
        <f t="shared" ca="1" si="0"/>
        <v>0</v>
      </c>
      <c r="H15" s="41">
        <f t="shared" ca="1" si="1"/>
        <v>0</v>
      </c>
    </row>
    <row r="16" spans="2:11" ht="20.100000000000001" customHeight="1" x14ac:dyDescent="0.3">
      <c r="B16" s="56">
        <v>8</v>
      </c>
      <c r="C16" s="37">
        <f ca="1">SUMIFS(h_월별손익현황!$G$8:$G$1048576,h_월별손익현황!$F$8:$F$1048576,"&gt;=" &amp; DATE(h_월별손익현황!$B$5,월별손익현황!B16,1), h_월별손익현황!$F$8:$F$1048576,"&lt;=" &amp; DATE(h_월별손익현황!$B$5,월별손익현황!B16+1,1)-1)</f>
        <v>0</v>
      </c>
      <c r="D16" s="37">
        <f ca="1">SUMIFS(h_월별손익현황!$L$8:$L$1048576,h_월별손익현황!$J$8:$J$1048576,"&gt;=" &amp; DATE(h_월별손익현황!$B$5,월별손익현황!$B16,1), h_월별손익현황!$J$8:$J$1048576,"&lt;=" &amp; DATE(h_월별손익현황!$B$5,월별손익현황!$B16+1,1)-1,h_월별손익현황!$K$8:$K$1048576,D$8)</f>
        <v>0</v>
      </c>
      <c r="E16" s="37">
        <f ca="1">SUMIFS(h_월별손익현황!$L$8:$L$1048576,h_월별손익현황!$J$8:$J$1048576,"&gt;=" &amp; DATE(h_월별손익현황!$B$5,월별손익현황!$B16,1), h_월별손익현황!$J$8:$J$1048576,"&lt;=" &amp; DATE(h_월별손익현황!$B$5,월별손익현황!$B16+1,1)-1,h_월별손익현황!$K$8:$K$1048576,E$8)</f>
        <v>0</v>
      </c>
      <c r="F16" s="37">
        <f ca="1">SUMIFS(h_월별손익현황!$L$8:$L$1048576,h_월별손익현황!$J$8:$J$1048576,"&gt;=" &amp; DATE(h_월별손익현황!$B$5,월별손익현황!$B16,1), h_월별손익현황!$J$8:$J$1048576,"&lt;=" &amp; DATE(h_월별손익현황!$B$5,월별손익현황!$B16+1,1)-1,h_월별손익현황!$K$8:$K$1048576,F$8)</f>
        <v>0</v>
      </c>
      <c r="G16" s="37">
        <f t="shared" ca="1" si="0"/>
        <v>0</v>
      </c>
      <c r="H16" s="41">
        <f t="shared" ca="1" si="1"/>
        <v>0</v>
      </c>
    </row>
    <row r="17" spans="2:8" ht="20.100000000000001" customHeight="1" x14ac:dyDescent="0.3">
      <c r="B17" s="56">
        <v>9</v>
      </c>
      <c r="C17" s="37">
        <f ca="1">SUMIFS(h_월별손익현황!$G$8:$G$1048576,h_월별손익현황!$F$8:$F$1048576,"&gt;=" &amp; DATE(h_월별손익현황!$B$5,월별손익현황!B17,1), h_월별손익현황!$F$8:$F$1048576,"&lt;=" &amp; DATE(h_월별손익현황!$B$5,월별손익현황!B17+1,1)-1)</f>
        <v>0</v>
      </c>
      <c r="D17" s="37">
        <f ca="1">SUMIFS(h_월별손익현황!$L$8:$L$1048576,h_월별손익현황!$J$8:$J$1048576,"&gt;=" &amp; DATE(h_월별손익현황!$B$5,월별손익현황!$B17,1), h_월별손익현황!$J$8:$J$1048576,"&lt;=" &amp; DATE(h_월별손익현황!$B$5,월별손익현황!$B17+1,1)-1,h_월별손익현황!$K$8:$K$1048576,D$8)</f>
        <v>0</v>
      </c>
      <c r="E17" s="37">
        <f ca="1">SUMIFS(h_월별손익현황!$L$8:$L$1048576,h_월별손익현황!$J$8:$J$1048576,"&gt;=" &amp; DATE(h_월별손익현황!$B$5,월별손익현황!$B17,1), h_월별손익현황!$J$8:$J$1048576,"&lt;=" &amp; DATE(h_월별손익현황!$B$5,월별손익현황!$B17+1,1)-1,h_월별손익현황!$K$8:$K$1048576,E$8)</f>
        <v>0</v>
      </c>
      <c r="F17" s="37">
        <f ca="1">SUMIFS(h_월별손익현황!$L$8:$L$1048576,h_월별손익현황!$J$8:$J$1048576,"&gt;=" &amp; DATE(h_월별손익현황!$B$5,월별손익현황!$B17,1), h_월별손익현황!$J$8:$J$1048576,"&lt;=" &amp; DATE(h_월별손익현황!$B$5,월별손익현황!$B17+1,1)-1,h_월별손익현황!$K$8:$K$1048576,F$8)</f>
        <v>0</v>
      </c>
      <c r="G17" s="37">
        <f t="shared" ca="1" si="0"/>
        <v>0</v>
      </c>
      <c r="H17" s="41">
        <f t="shared" ca="1" si="1"/>
        <v>0</v>
      </c>
    </row>
    <row r="18" spans="2:8" ht="20.100000000000001" customHeight="1" x14ac:dyDescent="0.3">
      <c r="B18" s="56">
        <v>10</v>
      </c>
      <c r="C18" s="37">
        <f ca="1">SUMIFS(h_월별손익현황!$G$8:$G$1048576,h_월별손익현황!$F$8:$F$1048576,"&gt;=" &amp; DATE(h_월별손익현황!$B$5,월별손익현황!B18,1), h_월별손익현황!$F$8:$F$1048576,"&lt;=" &amp; DATE(h_월별손익현황!$B$5,월별손익현황!B18+1,1)-1)</f>
        <v>0</v>
      </c>
      <c r="D18" s="37">
        <f ca="1">SUMIFS(h_월별손익현황!$L$8:$L$1048576,h_월별손익현황!$J$8:$J$1048576,"&gt;=" &amp; DATE(h_월별손익현황!$B$5,월별손익현황!$B18,1), h_월별손익현황!$J$8:$J$1048576,"&lt;=" &amp; DATE(h_월별손익현황!$B$5,월별손익현황!$B18+1,1)-1,h_월별손익현황!$K$8:$K$1048576,D$8)</f>
        <v>0</v>
      </c>
      <c r="E18" s="37">
        <f ca="1">SUMIFS(h_월별손익현황!$L$8:$L$1048576,h_월별손익현황!$J$8:$J$1048576,"&gt;=" &amp; DATE(h_월별손익현황!$B$5,월별손익현황!$B18,1), h_월별손익현황!$J$8:$J$1048576,"&lt;=" &amp; DATE(h_월별손익현황!$B$5,월별손익현황!$B18+1,1)-1,h_월별손익현황!$K$8:$K$1048576,E$8)</f>
        <v>0</v>
      </c>
      <c r="F18" s="37">
        <f ca="1">SUMIFS(h_월별손익현황!$L$8:$L$1048576,h_월별손익현황!$J$8:$J$1048576,"&gt;=" &amp; DATE(h_월별손익현황!$B$5,월별손익현황!$B18,1), h_월별손익현황!$J$8:$J$1048576,"&lt;=" &amp; DATE(h_월별손익현황!$B$5,월별손익현황!$B18+1,1)-1,h_월별손익현황!$K$8:$K$1048576,F$8)</f>
        <v>0</v>
      </c>
      <c r="G18" s="37">
        <f t="shared" ca="1" si="0"/>
        <v>0</v>
      </c>
      <c r="H18" s="41">
        <f t="shared" ca="1" si="1"/>
        <v>0</v>
      </c>
    </row>
    <row r="19" spans="2:8" ht="20.100000000000001" customHeight="1" x14ac:dyDescent="0.3">
      <c r="B19" s="56">
        <v>11</v>
      </c>
      <c r="C19" s="37">
        <f ca="1">SUMIFS(h_월별손익현황!$G$8:$G$1048576,h_월별손익현황!$F$8:$F$1048576,"&gt;=" &amp; DATE(h_월별손익현황!$B$5,월별손익현황!B19,1), h_월별손익현황!$F$8:$F$1048576,"&lt;=" &amp; DATE(h_월별손익현황!$B$5,월별손익현황!B19+1,1)-1)</f>
        <v>0</v>
      </c>
      <c r="D19" s="37">
        <f ca="1">SUMIFS(h_월별손익현황!$L$8:$L$1048576,h_월별손익현황!$J$8:$J$1048576,"&gt;=" &amp; DATE(h_월별손익현황!$B$5,월별손익현황!$B19,1), h_월별손익현황!$J$8:$J$1048576,"&lt;=" &amp; DATE(h_월별손익현황!$B$5,월별손익현황!$B19+1,1)-1,h_월별손익현황!$K$8:$K$1048576,D$8)</f>
        <v>0</v>
      </c>
      <c r="E19" s="37">
        <f ca="1">SUMIFS(h_월별손익현황!$L$8:$L$1048576,h_월별손익현황!$J$8:$J$1048576,"&gt;=" &amp; DATE(h_월별손익현황!$B$5,월별손익현황!$B19,1), h_월별손익현황!$J$8:$J$1048576,"&lt;=" &amp; DATE(h_월별손익현황!$B$5,월별손익현황!$B19+1,1)-1,h_월별손익현황!$K$8:$K$1048576,E$8)</f>
        <v>0</v>
      </c>
      <c r="F19" s="37">
        <f ca="1">SUMIFS(h_월별손익현황!$L$8:$L$1048576,h_월별손익현황!$J$8:$J$1048576,"&gt;=" &amp; DATE(h_월별손익현황!$B$5,월별손익현황!$B19,1), h_월별손익현황!$J$8:$J$1048576,"&lt;=" &amp; DATE(h_월별손익현황!$B$5,월별손익현황!$B19+1,1)-1,h_월별손익현황!$K$8:$K$1048576,F$8)</f>
        <v>0</v>
      </c>
      <c r="G19" s="37">
        <f t="shared" ca="1" si="0"/>
        <v>0</v>
      </c>
      <c r="H19" s="41">
        <f t="shared" ca="1" si="1"/>
        <v>0</v>
      </c>
    </row>
    <row r="20" spans="2:8" ht="20.100000000000001" customHeight="1" thickBot="1" x14ac:dyDescent="0.35">
      <c r="B20" s="56">
        <v>12</v>
      </c>
      <c r="C20" s="37">
        <f ca="1">SUMIFS(h_월별손익현황!$G$8:$G$1048576,h_월별손익현황!$F$8:$F$1048576,"&gt;=" &amp; DATE(h_월별손익현황!$B$5,월별손익현황!B20,1), h_월별손익현황!$F$8:$F$1048576,"&lt;=" &amp; DATE(h_월별손익현황!$B$5,월별손익현황!B20+1,1)-1)</f>
        <v>0</v>
      </c>
      <c r="D20" s="37">
        <f ca="1">SUMIFS(h_월별손익현황!$L$8:$L$1048576,h_월별손익현황!$J$8:$J$1048576,"&gt;=" &amp; DATE(h_월별손익현황!$B$5,월별손익현황!$B20,1), h_월별손익현황!$J$8:$J$1048576,"&lt;=" &amp; DATE(h_월별손익현황!$B$5,월별손익현황!$B20+1,1)-1,h_월별손익현황!$K$8:$K$1048576,D$8)</f>
        <v>0</v>
      </c>
      <c r="E20" s="37">
        <f ca="1">SUMIFS(h_월별손익현황!$L$8:$L$1048576,h_월별손익현황!$J$8:$J$1048576,"&gt;=" &amp; DATE(h_월별손익현황!$B$5,월별손익현황!$B20,1), h_월별손익현황!$J$8:$J$1048576,"&lt;=" &amp; DATE(h_월별손익현황!$B$5,월별손익현황!$B20+1,1)-1,h_월별손익현황!$K$8:$K$1048576,E$8)</f>
        <v>0</v>
      </c>
      <c r="F20" s="37">
        <f ca="1">SUMIFS(h_월별손익현황!$L$8:$L$1048576,h_월별손익현황!$J$8:$J$1048576,"&gt;=" &amp; DATE(h_월별손익현황!$B$5,월별손익현황!$B20,1), h_월별손익현황!$J$8:$J$1048576,"&lt;=" &amp; DATE(h_월별손익현황!$B$5,월별손익현황!$B20+1,1)-1,h_월별손익현황!$K$8:$K$1048576,F$8)</f>
        <v>0</v>
      </c>
      <c r="G20" s="37">
        <f t="shared" ca="1" si="0"/>
        <v>0</v>
      </c>
      <c r="H20" s="41">
        <f t="shared" ca="1" si="1"/>
        <v>0</v>
      </c>
    </row>
    <row r="21" spans="2:8" ht="20.100000000000001" customHeight="1" thickTop="1" x14ac:dyDescent="0.3">
      <c r="B21" s="35" t="s">
        <v>50</v>
      </c>
      <c r="C21" s="39">
        <f ca="1">SUM(C9:C20)</f>
        <v>3724800</v>
      </c>
      <c r="D21" s="39">
        <f t="shared" ref="D21:H21" ca="1" si="2">SUM(D9:D20)</f>
        <v>114000</v>
      </c>
      <c r="E21" s="39">
        <f t="shared" ca="1" si="2"/>
        <v>239000</v>
      </c>
      <c r="F21" s="39">
        <f t="shared" ca="1" si="2"/>
        <v>92000</v>
      </c>
      <c r="G21" s="39">
        <f t="shared" ca="1" si="2"/>
        <v>445000</v>
      </c>
      <c r="H21" s="43">
        <f t="shared" ca="1" si="2"/>
        <v>-3279800</v>
      </c>
    </row>
    <row r="22" spans="2:8" ht="21.95" customHeight="1" x14ac:dyDescent="0.3">
      <c r="C22" s="2">
        <v>0</v>
      </c>
      <c r="D22" s="2">
        <v>0</v>
      </c>
      <c r="E22" s="2">
        <v>0</v>
      </c>
      <c r="F22" s="2">
        <v>0</v>
      </c>
      <c r="H22" s="2">
        <v>0</v>
      </c>
    </row>
    <row r="23" spans="2:8" ht="21.95" customHeight="1" x14ac:dyDescent="0.3">
      <c r="C23" s="2">
        <v>0</v>
      </c>
      <c r="D23" s="2">
        <v>0</v>
      </c>
      <c r="E23" s="2">
        <v>0</v>
      </c>
      <c r="F23" s="2">
        <v>0</v>
      </c>
      <c r="H23" s="2">
        <v>0</v>
      </c>
    </row>
    <row r="24" spans="2:8" ht="21.95" customHeight="1" x14ac:dyDescent="0.3">
      <c r="C24" s="2">
        <v>0</v>
      </c>
      <c r="D24" s="2">
        <v>0</v>
      </c>
      <c r="E24" s="2">
        <v>0</v>
      </c>
      <c r="F24" s="2">
        <v>0</v>
      </c>
      <c r="H24" s="2">
        <v>0</v>
      </c>
    </row>
    <row r="25" spans="2:8" ht="21.95" customHeight="1" x14ac:dyDescent="0.3">
      <c r="C25" s="2">
        <v>0</v>
      </c>
      <c r="D25" s="2">
        <v>0</v>
      </c>
      <c r="E25" s="2">
        <v>0</v>
      </c>
      <c r="F25" s="2">
        <v>0</v>
      </c>
      <c r="H25" s="2">
        <v>0</v>
      </c>
    </row>
    <row r="26" spans="2:8" ht="21.95" customHeight="1" x14ac:dyDescent="0.3">
      <c r="C26" s="2">
        <v>0</v>
      </c>
      <c r="D26" s="2">
        <v>0</v>
      </c>
      <c r="E26" s="2">
        <v>0</v>
      </c>
      <c r="F26" s="2">
        <v>0</v>
      </c>
      <c r="H26" s="2">
        <v>0</v>
      </c>
    </row>
    <row r="27" spans="2:8" ht="21.95" customHeight="1" x14ac:dyDescent="0.3">
      <c r="C27" s="2">
        <v>0</v>
      </c>
      <c r="D27" s="2">
        <v>0</v>
      </c>
      <c r="E27" s="2">
        <v>0</v>
      </c>
      <c r="F27" s="2">
        <v>0</v>
      </c>
      <c r="H27" s="2">
        <v>0</v>
      </c>
    </row>
    <row r="28" spans="2:8" ht="21.95" customHeight="1" x14ac:dyDescent="0.3">
      <c r="C28" s="2">
        <v>0</v>
      </c>
      <c r="D28" s="2">
        <v>0</v>
      </c>
      <c r="E28" s="2">
        <v>0</v>
      </c>
      <c r="F28" s="2">
        <v>0</v>
      </c>
      <c r="H28" s="2">
        <v>0</v>
      </c>
    </row>
    <row r="29" spans="2:8" ht="21.95" customHeight="1" x14ac:dyDescent="0.3">
      <c r="C29" s="2">
        <v>0</v>
      </c>
      <c r="D29" s="2">
        <v>0</v>
      </c>
      <c r="E29" s="2">
        <v>0</v>
      </c>
      <c r="F29" s="2">
        <v>0</v>
      </c>
      <c r="H29" s="2">
        <v>0</v>
      </c>
    </row>
    <row r="30" spans="2:8" ht="21.95" customHeight="1" x14ac:dyDescent="0.3">
      <c r="C30" s="2">
        <v>0</v>
      </c>
      <c r="D30" s="2">
        <v>0</v>
      </c>
      <c r="E30" s="2">
        <v>0</v>
      </c>
      <c r="F30" s="2">
        <v>0</v>
      </c>
      <c r="H30" s="2">
        <v>0</v>
      </c>
    </row>
    <row r="31" spans="2:8" ht="21.95" customHeight="1" x14ac:dyDescent="0.3">
      <c r="C31" s="2">
        <v>0</v>
      </c>
      <c r="D31" s="2">
        <v>0</v>
      </c>
      <c r="E31" s="2">
        <v>0</v>
      </c>
      <c r="F31" s="2">
        <v>0</v>
      </c>
      <c r="H31" s="2">
        <v>0</v>
      </c>
    </row>
    <row r="32" spans="2:8" ht="21.95" customHeight="1" x14ac:dyDescent="0.3">
      <c r="C32" s="2">
        <v>0</v>
      </c>
      <c r="D32" s="2">
        <v>0</v>
      </c>
      <c r="E32" s="2">
        <v>0</v>
      </c>
      <c r="F32" s="2">
        <v>0</v>
      </c>
      <c r="H32" s="2">
        <v>0</v>
      </c>
    </row>
    <row r="33" spans="3:8" ht="21.95" customHeight="1" x14ac:dyDescent="0.3">
      <c r="C33" s="2">
        <v>0</v>
      </c>
      <c r="D33" s="2">
        <v>0</v>
      </c>
      <c r="E33" s="2">
        <v>0</v>
      </c>
      <c r="F33" s="2">
        <v>0</v>
      </c>
      <c r="H33" s="2">
        <v>0</v>
      </c>
    </row>
    <row r="34" spans="3:8" ht="21.95" customHeight="1" x14ac:dyDescent="0.3">
      <c r="C34" s="2">
        <v>0</v>
      </c>
      <c r="D34" s="2">
        <v>0</v>
      </c>
      <c r="E34" s="2">
        <v>0</v>
      </c>
      <c r="F34" s="2">
        <v>0</v>
      </c>
      <c r="H34" s="2">
        <v>0</v>
      </c>
    </row>
    <row r="35" spans="3:8" ht="21.95" customHeight="1" x14ac:dyDescent="0.3">
      <c r="C35" s="2">
        <v>0</v>
      </c>
      <c r="D35" s="2">
        <v>0</v>
      </c>
      <c r="E35" s="2">
        <v>0</v>
      </c>
      <c r="F35" s="2">
        <v>0</v>
      </c>
      <c r="H35" s="2">
        <v>0</v>
      </c>
    </row>
    <row r="36" spans="3:8" ht="21.95" customHeight="1" x14ac:dyDescent="0.3">
      <c r="C36" s="2">
        <v>0</v>
      </c>
      <c r="D36" s="2">
        <v>0</v>
      </c>
      <c r="E36" s="2">
        <v>0</v>
      </c>
      <c r="F36" s="2">
        <v>0</v>
      </c>
      <c r="H36" s="2">
        <v>0</v>
      </c>
    </row>
    <row r="37" spans="3:8" ht="21.95" customHeight="1" x14ac:dyDescent="0.3">
      <c r="C37" s="2">
        <v>0</v>
      </c>
      <c r="D37" s="2">
        <v>0</v>
      </c>
      <c r="E37" s="2">
        <v>0</v>
      </c>
      <c r="F37" s="2">
        <v>0</v>
      </c>
      <c r="H37" s="2">
        <v>0</v>
      </c>
    </row>
    <row r="38" spans="3:8" ht="21.95" customHeight="1" x14ac:dyDescent="0.3">
      <c r="C38" s="2">
        <v>0</v>
      </c>
      <c r="D38" s="2">
        <v>0</v>
      </c>
      <c r="E38" s="2">
        <v>0</v>
      </c>
      <c r="F38" s="2">
        <v>0</v>
      </c>
      <c r="H38" s="2">
        <v>0</v>
      </c>
    </row>
    <row r="39" spans="3:8" ht="21.95" customHeight="1" x14ac:dyDescent="0.3">
      <c r="C39" s="2">
        <v>0</v>
      </c>
      <c r="D39" s="2">
        <v>0</v>
      </c>
      <c r="E39" s="2">
        <v>0</v>
      </c>
      <c r="F39" s="2">
        <v>0</v>
      </c>
      <c r="H39" s="2">
        <v>0</v>
      </c>
    </row>
  </sheetData>
  <sheetProtection sheet="1" objects="1" scenarios="1" selectLockedCells="1"/>
  <mergeCells count="6">
    <mergeCell ref="B4:H5"/>
    <mergeCell ref="C7:C8"/>
    <mergeCell ref="B7:B8"/>
    <mergeCell ref="D7:F7"/>
    <mergeCell ref="G7:G8"/>
    <mergeCell ref="H7:H8"/>
  </mergeCells>
  <phoneticPr fontId="1" type="noConversion"/>
  <printOptions horizontalCentered="1" verticalCentered="1"/>
  <pageMargins left="0.47244094488188981" right="0.47244094488188981" top="0.62992125984251968" bottom="0.62992125984251968" header="0.27559055118110237" footer="0.27559055118110237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List Box 1">
              <controlPr defaultSize="0" autoLine="0" autoPict="0" macro="[0]!월별손익현황_추출하기">
                <anchor>
                  <from>
                    <xdr:col>9</xdr:col>
                    <xdr:colOff>0</xdr:colOff>
                    <xdr:row>6</xdr:row>
                    <xdr:rowOff>28575</xdr:rowOff>
                  </from>
                  <to>
                    <xdr:col>10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1" tint="0.499984740745262"/>
    <pageSetUpPr autoPageBreaks="0"/>
  </sheetPr>
  <dimension ref="B1:M22"/>
  <sheetViews>
    <sheetView workbookViewId="0">
      <selection activeCell="C9" sqref="C9"/>
    </sheetView>
  </sheetViews>
  <sheetFormatPr defaultColWidth="9" defaultRowHeight="17.100000000000001" customHeight="1" x14ac:dyDescent="0.3"/>
  <cols>
    <col min="1" max="1" width="0.875" style="1" customWidth="1"/>
    <col min="2" max="3" width="9.75" style="1" bestFit="1" customWidth="1"/>
    <col min="4" max="5" width="2.625" style="1" customWidth="1"/>
    <col min="6" max="7" width="9.75" style="1" bestFit="1" customWidth="1"/>
    <col min="8" max="9" width="2.625" style="1" customWidth="1"/>
    <col min="10" max="13" width="9" style="1"/>
    <col min="14" max="15" width="2.625" style="1" customWidth="1"/>
    <col min="16" max="16384" width="9" style="1"/>
  </cols>
  <sheetData>
    <row r="1" spans="2:13" ht="26.1" customHeight="1" x14ac:dyDescent="0.3">
      <c r="B1" s="54">
        <f ca="1">DATE(B5,1,1)</f>
        <v>42370</v>
      </c>
      <c r="C1" s="54">
        <f ca="1">DATE(B5,12,31)</f>
        <v>42735</v>
      </c>
    </row>
    <row r="2" spans="2:13" ht="26.1" customHeight="1" x14ac:dyDescent="0.3">
      <c r="F2" s="1" t="s">
        <v>52</v>
      </c>
      <c r="J2" s="1" t="s">
        <v>53</v>
      </c>
    </row>
    <row r="3" spans="2:13" ht="6.95" customHeight="1" x14ac:dyDescent="0.3"/>
    <row r="4" spans="2:13" ht="17.100000000000001" customHeight="1" x14ac:dyDescent="0.3">
      <c r="F4" s="8" t="str">
        <f>매입경비입력!B7</f>
        <v>일 자</v>
      </c>
      <c r="G4" s="8" t="str">
        <f>매입경비입력!B7</f>
        <v>일 자</v>
      </c>
      <c r="J4" s="8" t="str">
        <f>판매입력!B7</f>
        <v>판매일자</v>
      </c>
      <c r="K4" s="8" t="str">
        <f>판매입력!B7</f>
        <v>판매일자</v>
      </c>
    </row>
    <row r="5" spans="2:13" ht="17.100000000000001" customHeight="1" x14ac:dyDescent="0.3">
      <c r="B5" s="1">
        <f ca="1">OFFSET(B7,B6,0)</f>
        <v>2016</v>
      </c>
      <c r="F5" s="27" t="str">
        <f ca="1">"&gt;=" &amp; $B$1</f>
        <v>&gt;=42370</v>
      </c>
      <c r="G5" s="27" t="str">
        <f ca="1">"&lt;=" &amp; $C$1</f>
        <v>&lt;=42735</v>
      </c>
      <c r="J5" s="27" t="str">
        <f ca="1">"&gt;=" &amp; $B$1</f>
        <v>&gt;=42370</v>
      </c>
      <c r="K5" s="27" t="str">
        <f ca="1">"&lt;=" &amp; $C$1</f>
        <v>&lt;=42735</v>
      </c>
    </row>
    <row r="6" spans="2:13" ht="17.100000000000001" customHeight="1" x14ac:dyDescent="0.3">
      <c r="B6" s="31">
        <v>2</v>
      </c>
      <c r="C6" s="31"/>
    </row>
    <row r="7" spans="2:13" ht="17.100000000000001" customHeight="1" x14ac:dyDescent="0.3">
      <c r="B7" s="1" t="s">
        <v>46</v>
      </c>
      <c r="F7" s="24" t="str">
        <f>매입경비입력!B7</f>
        <v>일 자</v>
      </c>
      <c r="G7" s="24" t="str">
        <f>매입경비입력!G7</f>
        <v>매입/경비액</v>
      </c>
      <c r="J7" s="24" t="str">
        <f>판매입력!B7</f>
        <v>판매일자</v>
      </c>
      <c r="K7" s="1" t="str">
        <f>판매입력!F7</f>
        <v>결제구분</v>
      </c>
      <c r="L7" s="24" t="str">
        <f>판매입력!I7</f>
        <v>판매금액</v>
      </c>
      <c r="M7" s="24"/>
    </row>
    <row r="8" spans="2:13" ht="17.100000000000001" customHeight="1" x14ac:dyDescent="0.3">
      <c r="B8" s="1">
        <v>2015</v>
      </c>
      <c r="F8" s="19">
        <v>42430</v>
      </c>
      <c r="G8" s="20">
        <v>704000</v>
      </c>
      <c r="J8" s="19">
        <v>42444</v>
      </c>
      <c r="K8" s="21" t="s">
        <v>9</v>
      </c>
      <c r="L8" s="20">
        <v>44000</v>
      </c>
      <c r="M8" s="20"/>
    </row>
    <row r="9" spans="2:13" ht="17.100000000000001" customHeight="1" x14ac:dyDescent="0.3">
      <c r="B9" s="1">
        <v>2016</v>
      </c>
      <c r="F9" s="19">
        <v>42431</v>
      </c>
      <c r="G9" s="20">
        <v>418400</v>
      </c>
      <c r="J9" s="19">
        <v>42445</v>
      </c>
      <c r="K9" s="21" t="s">
        <v>10</v>
      </c>
      <c r="L9" s="20">
        <v>189000</v>
      </c>
      <c r="M9" s="20"/>
    </row>
    <row r="10" spans="2:13" ht="17.100000000000001" customHeight="1" x14ac:dyDescent="0.3">
      <c r="B10" s="1">
        <v>2017</v>
      </c>
      <c r="F10" s="19">
        <v>42432</v>
      </c>
      <c r="G10" s="20">
        <v>504000</v>
      </c>
      <c r="J10" s="19">
        <v>42445</v>
      </c>
      <c r="K10" s="21" t="s">
        <v>107</v>
      </c>
      <c r="L10" s="20">
        <v>70000</v>
      </c>
      <c r="M10" s="20"/>
    </row>
    <row r="11" spans="2:13" ht="17.100000000000001" customHeight="1" x14ac:dyDescent="0.3">
      <c r="B11" s="1">
        <v>2018</v>
      </c>
      <c r="F11" s="19">
        <v>42433</v>
      </c>
      <c r="G11" s="20">
        <v>468000</v>
      </c>
      <c r="J11" s="19">
        <v>42445</v>
      </c>
      <c r="K11" s="21" t="s">
        <v>9</v>
      </c>
      <c r="L11" s="20">
        <v>70000</v>
      </c>
      <c r="M11" s="20"/>
    </row>
    <row r="12" spans="2:13" ht="17.100000000000001" customHeight="1" x14ac:dyDescent="0.3">
      <c r="B12" s="1">
        <v>2019</v>
      </c>
      <c r="F12" s="19">
        <v>42434</v>
      </c>
      <c r="G12" s="20">
        <v>112000</v>
      </c>
      <c r="J12" s="19">
        <v>42445</v>
      </c>
      <c r="K12" s="21" t="s">
        <v>10</v>
      </c>
      <c r="L12" s="20">
        <v>28000</v>
      </c>
      <c r="M12" s="20"/>
    </row>
    <row r="13" spans="2:13" ht="17.100000000000001" customHeight="1" x14ac:dyDescent="0.3">
      <c r="B13" s="1">
        <v>2020</v>
      </c>
      <c r="F13" s="19">
        <v>42435</v>
      </c>
      <c r="G13" s="20">
        <v>140000</v>
      </c>
      <c r="J13" s="19">
        <v>42445</v>
      </c>
      <c r="K13" s="21" t="s">
        <v>107</v>
      </c>
      <c r="L13" s="20">
        <v>22000</v>
      </c>
      <c r="M13" s="20"/>
    </row>
    <row r="14" spans="2:13" ht="17.100000000000001" customHeight="1" x14ac:dyDescent="0.3">
      <c r="B14" s="1">
        <v>2021</v>
      </c>
      <c r="F14" s="19">
        <v>42436</v>
      </c>
      <c r="G14" s="20">
        <v>184000</v>
      </c>
      <c r="J14" s="19">
        <v>42445</v>
      </c>
      <c r="K14" s="21" t="s">
        <v>10</v>
      </c>
      <c r="L14" s="20">
        <v>22000</v>
      </c>
      <c r="M14" s="20"/>
    </row>
    <row r="15" spans="2:13" ht="17.100000000000001" customHeight="1" x14ac:dyDescent="0.3">
      <c r="B15" s="1">
        <v>2022</v>
      </c>
      <c r="F15" s="19">
        <v>42437</v>
      </c>
      <c r="G15" s="20">
        <v>140000</v>
      </c>
    </row>
    <row r="16" spans="2:13" ht="17.100000000000001" customHeight="1" x14ac:dyDescent="0.3">
      <c r="B16" s="1">
        <v>2023</v>
      </c>
      <c r="F16" s="19">
        <v>42438</v>
      </c>
      <c r="G16" s="20">
        <v>112000</v>
      </c>
    </row>
    <row r="17" spans="2:7" ht="17.100000000000001" customHeight="1" x14ac:dyDescent="0.3">
      <c r="B17" s="1">
        <v>2024</v>
      </c>
      <c r="F17" s="19">
        <v>42439</v>
      </c>
      <c r="G17" s="20">
        <v>192000</v>
      </c>
    </row>
    <row r="18" spans="2:7" ht="17.100000000000001" customHeight="1" x14ac:dyDescent="0.3">
      <c r="B18" s="1">
        <v>2025</v>
      </c>
      <c r="F18" s="19">
        <v>42440</v>
      </c>
      <c r="G18" s="20">
        <v>104000</v>
      </c>
    </row>
    <row r="19" spans="2:7" ht="17.100000000000001" customHeight="1" x14ac:dyDescent="0.3">
      <c r="B19" s="1">
        <v>2026</v>
      </c>
      <c r="F19" s="19">
        <v>42441</v>
      </c>
      <c r="G19" s="20">
        <v>112000</v>
      </c>
    </row>
    <row r="20" spans="2:7" ht="17.100000000000001" customHeight="1" x14ac:dyDescent="0.3">
      <c r="F20" s="19">
        <v>42442</v>
      </c>
      <c r="G20" s="20">
        <v>182400</v>
      </c>
    </row>
    <row r="21" spans="2:7" ht="17.100000000000001" customHeight="1" x14ac:dyDescent="0.3">
      <c r="F21" s="19">
        <v>42443</v>
      </c>
      <c r="G21" s="20">
        <v>176000</v>
      </c>
    </row>
    <row r="22" spans="2:7" ht="17.100000000000001" customHeight="1" x14ac:dyDescent="0.3">
      <c r="F22" s="19">
        <v>42444</v>
      </c>
      <c r="G22" s="20">
        <v>176000</v>
      </c>
    </row>
  </sheetData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C00000"/>
  </sheetPr>
  <dimension ref="B1:I22"/>
  <sheetViews>
    <sheetView showGridLines="0" workbookViewId="0">
      <selection activeCell="I7" sqref="I7"/>
    </sheetView>
  </sheetViews>
  <sheetFormatPr defaultColWidth="9" defaultRowHeight="20.100000000000001" customHeight="1" x14ac:dyDescent="0.3"/>
  <cols>
    <col min="1" max="1" width="0.875" style="1" customWidth="1"/>
    <col min="2" max="2" width="25.625" style="18" customWidth="1"/>
    <col min="3" max="6" width="12.625" style="44" customWidth="1"/>
    <col min="7" max="7" width="2.625" style="1" customWidth="1"/>
    <col min="8" max="8" width="9" style="1"/>
    <col min="9" max="9" width="12.625" style="1" customWidth="1"/>
    <col min="10" max="16384" width="9" style="1"/>
  </cols>
  <sheetData>
    <row r="1" spans="2:9" ht="38.1" customHeight="1" x14ac:dyDescent="0.3">
      <c r="B1" s="1"/>
      <c r="C1" s="1"/>
      <c r="D1" s="1"/>
      <c r="E1" s="1"/>
      <c r="F1" s="1"/>
    </row>
    <row r="2" spans="2:9" ht="38.1" customHeight="1" x14ac:dyDescent="0.3">
      <c r="B2" s="1"/>
      <c r="C2" s="1"/>
      <c r="D2" s="1"/>
      <c r="E2" s="1"/>
      <c r="F2" s="1"/>
    </row>
    <row r="3" spans="2:9" ht="6.95" customHeight="1" x14ac:dyDescent="0.3">
      <c r="B3" s="1"/>
      <c r="C3" s="1"/>
      <c r="D3" s="1"/>
      <c r="E3" s="1"/>
      <c r="F3" s="1"/>
    </row>
    <row r="4" spans="2:9" ht="20.100000000000001" customHeight="1" x14ac:dyDescent="0.3">
      <c r="B4" s="80" t="s">
        <v>133</v>
      </c>
      <c r="C4" s="80"/>
      <c r="D4" s="80"/>
      <c r="E4" s="80"/>
      <c r="F4" s="80"/>
    </row>
    <row r="5" spans="2:9" ht="20.100000000000001" customHeight="1" x14ac:dyDescent="0.3">
      <c r="B5" s="80"/>
      <c r="C5" s="80"/>
      <c r="D5" s="80"/>
      <c r="E5" s="80"/>
      <c r="F5" s="80"/>
    </row>
    <row r="6" spans="2:9" ht="20.100000000000001" customHeight="1" x14ac:dyDescent="0.3">
      <c r="B6" s="24" t="str">
        <f>"거래기간 : " &amp; TEXT(I7, "yyyy.mm.dd") &amp; " ~ " &amp; TEXT(I8, "yyyy.mm.dd")</f>
        <v>거래기간 : 2016.03.01 ~ 2016.03.17</v>
      </c>
      <c r="C6" s="1"/>
      <c r="D6" s="1"/>
      <c r="E6" s="1"/>
      <c r="F6" s="1"/>
    </row>
    <row r="7" spans="2:9" ht="20.100000000000001" customHeight="1" x14ac:dyDescent="0.3">
      <c r="B7" s="25" t="s">
        <v>54</v>
      </c>
      <c r="C7" s="25" t="s">
        <v>57</v>
      </c>
      <c r="D7" s="25" t="s">
        <v>55</v>
      </c>
      <c r="E7" s="25" t="s">
        <v>56</v>
      </c>
      <c r="F7" s="25" t="s">
        <v>58</v>
      </c>
      <c r="H7" s="82" t="s">
        <v>59</v>
      </c>
      <c r="I7" s="72">
        <v>42430</v>
      </c>
    </row>
    <row r="8" spans="2:9" ht="20.100000000000001" customHeight="1" thickBot="1" x14ac:dyDescent="0.35">
      <c r="B8" s="18" t="s">
        <v>146</v>
      </c>
      <c r="C8" s="44">
        <v>0</v>
      </c>
      <c r="D8" s="44">
        <v>85</v>
      </c>
      <c r="E8" s="44">
        <v>3</v>
      </c>
      <c r="F8" s="44">
        <v>82</v>
      </c>
      <c r="H8" s="92"/>
      <c r="I8" s="75">
        <v>42446</v>
      </c>
    </row>
    <row r="9" spans="2:9" ht="20.100000000000001" customHeight="1" x14ac:dyDescent="0.3">
      <c r="B9" s="18" t="s">
        <v>137</v>
      </c>
      <c r="C9" s="44">
        <v>0</v>
      </c>
      <c r="D9" s="44">
        <v>40</v>
      </c>
      <c r="E9" s="44">
        <v>0</v>
      </c>
      <c r="F9" s="44">
        <v>40</v>
      </c>
    </row>
    <row r="10" spans="2:9" ht="20.100000000000001" customHeight="1" x14ac:dyDescent="0.3">
      <c r="B10" s="18" t="s">
        <v>138</v>
      </c>
      <c r="C10" s="44">
        <v>0</v>
      </c>
      <c r="D10" s="44">
        <v>25</v>
      </c>
      <c r="E10" s="44">
        <v>3</v>
      </c>
      <c r="F10" s="44">
        <v>22</v>
      </c>
    </row>
    <row r="11" spans="2:9" ht="20.100000000000001" customHeight="1" x14ac:dyDescent="0.3">
      <c r="B11" s="18" t="s">
        <v>147</v>
      </c>
      <c r="C11" s="44">
        <v>0</v>
      </c>
      <c r="D11" s="44">
        <v>25</v>
      </c>
      <c r="E11" s="44">
        <v>0</v>
      </c>
      <c r="F11" s="44">
        <v>25</v>
      </c>
    </row>
    <row r="12" spans="2:9" ht="20.100000000000001" customHeight="1" x14ac:dyDescent="0.3">
      <c r="B12" s="18" t="s">
        <v>148</v>
      </c>
      <c r="C12" s="44">
        <v>0</v>
      </c>
      <c r="D12" s="44">
        <v>30</v>
      </c>
      <c r="E12" s="44">
        <v>5</v>
      </c>
      <c r="F12" s="44">
        <v>25</v>
      </c>
    </row>
    <row r="13" spans="2:9" ht="20.100000000000001" customHeight="1" x14ac:dyDescent="0.3">
      <c r="B13" s="18" t="s">
        <v>149</v>
      </c>
      <c r="C13" s="44">
        <v>0</v>
      </c>
      <c r="D13" s="44">
        <v>45</v>
      </c>
      <c r="E13" s="44">
        <v>0</v>
      </c>
      <c r="F13" s="44">
        <v>45</v>
      </c>
    </row>
    <row r="14" spans="2:9" ht="20.100000000000001" customHeight="1" x14ac:dyDescent="0.3">
      <c r="B14" s="18" t="s">
        <v>150</v>
      </c>
      <c r="C14" s="44">
        <v>0</v>
      </c>
      <c r="D14" s="44">
        <v>25</v>
      </c>
      <c r="E14" s="44">
        <v>0</v>
      </c>
      <c r="F14" s="44">
        <v>25</v>
      </c>
    </row>
    <row r="15" spans="2:9" ht="20.100000000000001" customHeight="1" x14ac:dyDescent="0.3">
      <c r="B15" s="18" t="s">
        <v>151</v>
      </c>
      <c r="C15" s="44">
        <v>0</v>
      </c>
      <c r="D15" s="44">
        <v>50</v>
      </c>
      <c r="E15" s="44">
        <v>4</v>
      </c>
      <c r="F15" s="44">
        <v>46</v>
      </c>
    </row>
    <row r="16" spans="2:9" ht="20.100000000000001" customHeight="1" x14ac:dyDescent="0.3">
      <c r="B16" s="18" t="s">
        <v>139</v>
      </c>
      <c r="C16" s="44">
        <v>0</v>
      </c>
      <c r="D16" s="44">
        <v>25</v>
      </c>
      <c r="E16" s="44">
        <v>0</v>
      </c>
      <c r="F16" s="44">
        <v>25</v>
      </c>
    </row>
    <row r="17" spans="2:6" ht="20.100000000000001" customHeight="1" x14ac:dyDescent="0.3">
      <c r="B17" s="18" t="s">
        <v>152</v>
      </c>
      <c r="C17" s="44">
        <v>0</v>
      </c>
      <c r="D17" s="44">
        <v>45</v>
      </c>
      <c r="E17" s="44">
        <v>0</v>
      </c>
      <c r="F17" s="44">
        <v>45</v>
      </c>
    </row>
    <row r="18" spans="2:6" ht="20.100000000000001" customHeight="1" x14ac:dyDescent="0.3">
      <c r="B18" s="18" t="s">
        <v>153</v>
      </c>
      <c r="C18" s="44">
        <v>0</v>
      </c>
      <c r="D18" s="44">
        <v>25</v>
      </c>
      <c r="E18" s="44">
        <v>0</v>
      </c>
      <c r="F18" s="44">
        <v>25</v>
      </c>
    </row>
    <row r="19" spans="2:6" ht="20.100000000000001" customHeight="1" x14ac:dyDescent="0.3">
      <c r="B19" s="18" t="s">
        <v>154</v>
      </c>
      <c r="C19" s="44">
        <v>0</v>
      </c>
      <c r="D19" s="44">
        <v>40</v>
      </c>
      <c r="E19" s="44">
        <v>2</v>
      </c>
      <c r="F19" s="44">
        <v>38</v>
      </c>
    </row>
    <row r="20" spans="2:6" ht="20.100000000000001" customHeight="1" x14ac:dyDescent="0.3">
      <c r="B20" s="18" t="s">
        <v>140</v>
      </c>
      <c r="C20" s="44">
        <v>0</v>
      </c>
      <c r="D20" s="44">
        <v>50</v>
      </c>
      <c r="E20" s="44">
        <v>0</v>
      </c>
      <c r="F20" s="44">
        <v>50</v>
      </c>
    </row>
    <row r="21" spans="2:6" ht="20.100000000000001" customHeight="1" x14ac:dyDescent="0.3">
      <c r="B21" s="18" t="s">
        <v>141</v>
      </c>
      <c r="C21" s="44">
        <v>0</v>
      </c>
      <c r="D21" s="44">
        <v>25</v>
      </c>
      <c r="E21" s="44">
        <v>1</v>
      </c>
      <c r="F21" s="44">
        <v>24</v>
      </c>
    </row>
    <row r="22" spans="2:6" ht="20.100000000000001" customHeight="1" x14ac:dyDescent="0.3">
      <c r="B22" s="18" t="s">
        <v>142</v>
      </c>
      <c r="C22" s="44">
        <v>0</v>
      </c>
      <c r="D22" s="44">
        <v>45</v>
      </c>
      <c r="E22" s="44">
        <v>1</v>
      </c>
      <c r="F22" s="44">
        <v>44</v>
      </c>
    </row>
  </sheetData>
  <sheetProtection sheet="1" objects="1" scenarios="1" selectLockedCells="1"/>
  <mergeCells count="2">
    <mergeCell ref="B4:F5"/>
    <mergeCell ref="H7:H8"/>
  </mergeCells>
  <phoneticPr fontId="1" type="noConversion"/>
  <conditionalFormatting sqref="B8:F1048576">
    <cfRule type="expression" dxfId="0" priority="1">
      <formula>$B8&lt;&gt;""</formula>
    </cfRule>
  </conditionalFormatting>
  <printOptions horizontalCentered="1"/>
  <pageMargins left="0.70866141732283472" right="0.70866141732283472" top="0.78740157480314965" bottom="0.78740157480314965" header="0.39370078740157483" footer="0.39370078740157483"/>
  <pageSetup paperSize="9" orientation="portrait" r:id="rId1"/>
  <headerFooter>
    <oddFooter>&amp;C&amp;"-,굵게"&amp;9&amp;P /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1" tint="0.499984740745262"/>
    <pageSetUpPr autoPageBreaks="0"/>
  </sheetPr>
  <dimension ref="A1:S22"/>
  <sheetViews>
    <sheetView workbookViewId="0"/>
  </sheetViews>
  <sheetFormatPr defaultColWidth="9" defaultRowHeight="17.100000000000001" customHeight="1" x14ac:dyDescent="0.3"/>
  <cols>
    <col min="1" max="1" width="9" customWidth="1"/>
    <col min="2" max="2" width="8.75"/>
    <col min="3" max="4" width="9" customWidth="1"/>
    <col min="5" max="7" width="8.75"/>
    <col min="8" max="8" width="2.625" customWidth="1"/>
    <col min="9" max="11" width="8.75"/>
    <col min="12" max="12" width="2.625" customWidth="1"/>
    <col min="13" max="14" width="9.75" bestFit="1" customWidth="1"/>
    <col min="15" max="15" width="8.75"/>
    <col min="16" max="16" width="2.625" customWidth="1"/>
    <col min="17" max="19" width="8.75" customWidth="1"/>
    <col min="20" max="16384" width="9" style="1"/>
  </cols>
  <sheetData>
    <row r="1" spans="1:19" ht="26.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26.1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 t="s">
        <v>60</v>
      </c>
      <c r="N2" s="1"/>
      <c r="O2" s="1"/>
      <c r="P2" s="1"/>
      <c r="Q2" s="1" t="s">
        <v>61</v>
      </c>
      <c r="R2" s="1"/>
      <c r="S2" s="1"/>
    </row>
    <row r="3" spans="1:19" ht="6.9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7.100000000000001" customHeight="1" x14ac:dyDescent="0.3">
      <c r="A4" s="1"/>
      <c r="B4" s="1"/>
      <c r="C4" s="1"/>
      <c r="D4" s="1"/>
      <c r="E4" s="8" t="str">
        <f>매입경비입력!$B$7</f>
        <v>일 자</v>
      </c>
      <c r="F4" s="1"/>
      <c r="G4" s="1"/>
      <c r="H4" s="1"/>
      <c r="I4" s="8" t="str">
        <f>판매입력!$B$7</f>
        <v>판매일자</v>
      </c>
      <c r="J4" s="1"/>
      <c r="K4" s="1"/>
      <c r="L4" s="1"/>
      <c r="M4" s="8" t="str">
        <f>매입경비입력!$B$7</f>
        <v>일 자</v>
      </c>
      <c r="N4" s="8" t="str">
        <f>매입경비입력!$B$7</f>
        <v>일 자</v>
      </c>
      <c r="O4" s="1"/>
      <c r="P4" s="1"/>
      <c r="Q4" s="8" t="str">
        <f>판매입력!$B$7</f>
        <v>판매일자</v>
      </c>
      <c r="R4" s="8" t="str">
        <f>판매입력!$B$7</f>
        <v>판매일자</v>
      </c>
      <c r="S4" s="1"/>
    </row>
    <row r="5" spans="1:19" ht="17.100000000000001" customHeight="1" x14ac:dyDescent="0.3">
      <c r="A5" s="1"/>
      <c r="B5" s="1"/>
      <c r="C5" s="1"/>
      <c r="D5" s="1"/>
      <c r="E5" s="27" t="str">
        <f>"&lt;" &amp; 재고현황!$I$7</f>
        <v>&lt;42430</v>
      </c>
      <c r="F5" s="1"/>
      <c r="G5" s="1"/>
      <c r="H5" s="1"/>
      <c r="I5" s="27" t="str">
        <f>"&lt;" &amp; 재고현황!$I$7</f>
        <v>&lt;42430</v>
      </c>
      <c r="J5" s="1"/>
      <c r="K5" s="1"/>
      <c r="L5" s="1"/>
      <c r="M5" s="27" t="str">
        <f>"&gt;=" &amp; 재고현황!$I$7</f>
        <v>&gt;=42430</v>
      </c>
      <c r="N5" s="27" t="str">
        <f>"&lt;=" &amp; 재고현황!$I$8</f>
        <v>&lt;=42446</v>
      </c>
      <c r="O5" s="1"/>
      <c r="P5" s="1"/>
      <c r="Q5" s="27" t="str">
        <f>"&gt;=" &amp; 재고현황!$I$7</f>
        <v>&gt;=42430</v>
      </c>
      <c r="R5" s="27" t="str">
        <f>"&lt;=" &amp; 재고현황!$I$8</f>
        <v>&lt;=42446</v>
      </c>
      <c r="S5" s="1"/>
    </row>
    <row r="6" spans="1:19" ht="17.100000000000001" customHeigh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7.100000000000001" customHeight="1" x14ac:dyDescent="0.3">
      <c r="A7" s="24" t="str">
        <f>매입경비입력!D7</f>
        <v>상품명</v>
      </c>
      <c r="B7" s="45" t="str">
        <f>판매입력!E7</f>
        <v>상품명</v>
      </c>
      <c r="C7" s="46" t="s">
        <v>12</v>
      </c>
      <c r="D7" s="47"/>
      <c r="E7" s="24" t="str">
        <f>매입경비입력!$B$7</f>
        <v>일 자</v>
      </c>
      <c r="F7" s="24" t="str">
        <f>매입경비입력!$D$7</f>
        <v>상품명</v>
      </c>
      <c r="G7" s="24" t="str">
        <f>매입경비입력!$E$7</f>
        <v>수량</v>
      </c>
      <c r="H7" s="1"/>
      <c r="I7" s="24" t="str">
        <f>판매입력!$B$7</f>
        <v>판매일자</v>
      </c>
      <c r="J7" s="24" t="str">
        <f>판매입력!$E$7</f>
        <v>상품명</v>
      </c>
      <c r="K7" s="24" t="str">
        <f>판매입력!$G$7</f>
        <v>수량</v>
      </c>
      <c r="L7" s="1"/>
      <c r="M7" s="24" t="str">
        <f>매입경비입력!$B$7</f>
        <v>일 자</v>
      </c>
      <c r="N7" s="24" t="str">
        <f>매입경비입력!$D$7</f>
        <v>상품명</v>
      </c>
      <c r="O7" s="24" t="str">
        <f>매입경비입력!$E$7</f>
        <v>수량</v>
      </c>
      <c r="P7" s="1"/>
      <c r="Q7" s="24" t="str">
        <f>판매입력!$B$7</f>
        <v>판매일자</v>
      </c>
      <c r="R7" s="24" t="str">
        <f>판매입력!$E$7</f>
        <v>상품명</v>
      </c>
      <c r="S7" s="24" t="str">
        <f>판매입력!$G$7</f>
        <v>수량</v>
      </c>
    </row>
    <row r="8" spans="1:19" ht="17.100000000000001" customHeight="1" x14ac:dyDescent="0.3">
      <c r="A8" s="16" t="s">
        <v>144</v>
      </c>
      <c r="B8" s="16" t="s">
        <v>144</v>
      </c>
      <c r="C8" t="s">
        <v>105</v>
      </c>
      <c r="M8" s="19">
        <v>42430</v>
      </c>
      <c r="N8" s="16" t="s">
        <v>144</v>
      </c>
      <c r="O8" s="61">
        <v>40</v>
      </c>
      <c r="Q8" s="19">
        <v>42444</v>
      </c>
      <c r="R8" s="16" t="s">
        <v>144</v>
      </c>
      <c r="S8" s="61">
        <v>2</v>
      </c>
    </row>
    <row r="9" spans="1:19" ht="17.100000000000001" customHeight="1" x14ac:dyDescent="0.3">
      <c r="A9" s="16" t="s">
        <v>79</v>
      </c>
      <c r="B9" s="16" t="s">
        <v>81</v>
      </c>
      <c r="C9" t="s">
        <v>79</v>
      </c>
      <c r="M9" s="19">
        <v>42431</v>
      </c>
      <c r="N9" s="16" t="s">
        <v>79</v>
      </c>
      <c r="O9" s="61">
        <v>40</v>
      </c>
      <c r="Q9" s="19">
        <v>42445</v>
      </c>
      <c r="R9" s="16" t="s">
        <v>81</v>
      </c>
      <c r="S9" s="61">
        <v>3</v>
      </c>
    </row>
    <row r="10" spans="1:19" ht="17.100000000000001" customHeight="1" x14ac:dyDescent="0.3">
      <c r="A10" s="16" t="s">
        <v>81</v>
      </c>
      <c r="B10" s="16" t="s">
        <v>85</v>
      </c>
      <c r="C10" t="s">
        <v>81</v>
      </c>
      <c r="M10" s="19">
        <v>42432</v>
      </c>
      <c r="N10" s="16" t="s">
        <v>81</v>
      </c>
      <c r="O10" s="61">
        <v>25</v>
      </c>
      <c r="Q10" s="19">
        <v>42445</v>
      </c>
      <c r="R10" s="16" t="s">
        <v>85</v>
      </c>
      <c r="S10" s="61">
        <v>5</v>
      </c>
    </row>
    <row r="11" spans="1:19" ht="17.100000000000001" customHeight="1" x14ac:dyDescent="0.3">
      <c r="A11" s="16" t="s">
        <v>83</v>
      </c>
      <c r="B11" s="16" t="s">
        <v>91</v>
      </c>
      <c r="C11" t="s">
        <v>83</v>
      </c>
      <c r="M11" s="19">
        <v>42433</v>
      </c>
      <c r="N11" s="16" t="s">
        <v>83</v>
      </c>
      <c r="O11" s="61">
        <v>25</v>
      </c>
      <c r="Q11" s="19">
        <v>42445</v>
      </c>
      <c r="R11" s="16" t="s">
        <v>91</v>
      </c>
      <c r="S11" s="61">
        <v>4</v>
      </c>
    </row>
    <row r="12" spans="1:19" ht="17.100000000000001" customHeight="1" x14ac:dyDescent="0.3">
      <c r="A12" s="16" t="s">
        <v>85</v>
      </c>
      <c r="B12" s="16" t="s">
        <v>99</v>
      </c>
      <c r="C12" t="s">
        <v>85</v>
      </c>
      <c r="M12" s="19">
        <v>42434</v>
      </c>
      <c r="N12" s="16" t="s">
        <v>85</v>
      </c>
      <c r="O12" s="61">
        <v>30</v>
      </c>
      <c r="Q12" s="19">
        <v>42445</v>
      </c>
      <c r="R12" s="16" t="s">
        <v>99</v>
      </c>
      <c r="S12" s="61">
        <v>2</v>
      </c>
    </row>
    <row r="13" spans="1:19" ht="17.100000000000001" customHeight="1" x14ac:dyDescent="0.3">
      <c r="A13" s="16" t="s">
        <v>87</v>
      </c>
      <c r="B13" s="16" t="s">
        <v>103</v>
      </c>
      <c r="C13" t="s">
        <v>87</v>
      </c>
      <c r="M13" s="19">
        <v>42435</v>
      </c>
      <c r="N13" s="16" t="s">
        <v>87</v>
      </c>
      <c r="O13" s="61">
        <v>45</v>
      </c>
      <c r="Q13" s="19">
        <v>42445</v>
      </c>
      <c r="R13" s="16" t="s">
        <v>103</v>
      </c>
      <c r="S13" s="61">
        <v>1</v>
      </c>
    </row>
    <row r="14" spans="1:19" ht="17.100000000000001" customHeight="1" x14ac:dyDescent="0.3">
      <c r="A14" s="16" t="s">
        <v>89</v>
      </c>
      <c r="C14" t="s">
        <v>89</v>
      </c>
      <c r="M14" s="19">
        <v>42436</v>
      </c>
      <c r="N14" s="16" t="s">
        <v>89</v>
      </c>
      <c r="O14" s="61">
        <v>25</v>
      </c>
      <c r="Q14" s="19">
        <v>42445</v>
      </c>
      <c r="R14" s="16" t="s">
        <v>105</v>
      </c>
      <c r="S14" s="61">
        <v>1</v>
      </c>
    </row>
    <row r="15" spans="1:19" ht="17.100000000000001" customHeight="1" x14ac:dyDescent="0.3">
      <c r="A15" s="16" t="s">
        <v>91</v>
      </c>
      <c r="C15" t="s">
        <v>91</v>
      </c>
      <c r="M15" s="19">
        <v>42437</v>
      </c>
      <c r="N15" s="16" t="s">
        <v>91</v>
      </c>
      <c r="O15" s="61">
        <v>50</v>
      </c>
    </row>
    <row r="16" spans="1:19" ht="17.100000000000001" customHeight="1" x14ac:dyDescent="0.3">
      <c r="A16" s="16" t="s">
        <v>93</v>
      </c>
      <c r="C16" t="s">
        <v>93</v>
      </c>
      <c r="M16" s="19">
        <v>42438</v>
      </c>
      <c r="N16" s="16" t="s">
        <v>93</v>
      </c>
      <c r="O16" s="61">
        <v>25</v>
      </c>
    </row>
    <row r="17" spans="1:15" ht="17.100000000000001" customHeight="1" x14ac:dyDescent="0.3">
      <c r="A17" s="16" t="s">
        <v>95</v>
      </c>
      <c r="C17" t="s">
        <v>95</v>
      </c>
      <c r="M17" s="19">
        <v>42439</v>
      </c>
      <c r="N17" s="16" t="s">
        <v>95</v>
      </c>
      <c r="O17" s="61">
        <v>45</v>
      </c>
    </row>
    <row r="18" spans="1:15" ht="17.100000000000001" customHeight="1" x14ac:dyDescent="0.3">
      <c r="A18" s="16" t="s">
        <v>97</v>
      </c>
      <c r="C18" t="s">
        <v>97</v>
      </c>
      <c r="M18" s="19">
        <v>42440</v>
      </c>
      <c r="N18" s="16" t="s">
        <v>97</v>
      </c>
      <c r="O18" s="61">
        <v>25</v>
      </c>
    </row>
    <row r="19" spans="1:15" ht="17.100000000000001" customHeight="1" x14ac:dyDescent="0.3">
      <c r="A19" s="16" t="s">
        <v>99</v>
      </c>
      <c r="C19" t="s">
        <v>99</v>
      </c>
      <c r="M19" s="19">
        <v>42441</v>
      </c>
      <c r="N19" s="16" t="s">
        <v>99</v>
      </c>
      <c r="O19" s="61">
        <v>40</v>
      </c>
    </row>
    <row r="20" spans="1:15" ht="17.100000000000001" customHeight="1" x14ac:dyDescent="0.3">
      <c r="A20" s="16" t="s">
        <v>101</v>
      </c>
      <c r="C20" t="s">
        <v>101</v>
      </c>
      <c r="M20" s="19">
        <v>42442</v>
      </c>
      <c r="N20" s="16" t="s">
        <v>101</v>
      </c>
      <c r="O20" s="61">
        <v>50</v>
      </c>
    </row>
    <row r="21" spans="1:15" ht="17.100000000000001" customHeight="1" x14ac:dyDescent="0.3">
      <c r="A21" s="16" t="s">
        <v>103</v>
      </c>
      <c r="C21" t="s">
        <v>103</v>
      </c>
      <c r="M21" s="19">
        <v>42443</v>
      </c>
      <c r="N21" s="16" t="s">
        <v>103</v>
      </c>
      <c r="O21" s="61">
        <v>25</v>
      </c>
    </row>
    <row r="22" spans="1:15" ht="17.100000000000001" customHeight="1" x14ac:dyDescent="0.3">
      <c r="M22" s="19">
        <v>42444</v>
      </c>
      <c r="N22" s="16" t="s">
        <v>105</v>
      </c>
      <c r="O22" s="61">
        <v>45</v>
      </c>
    </row>
  </sheetData>
  <sortState ref="B8:B11">
    <sortCondition ref="B7"/>
  </sortState>
  <phoneticPr fontId="1" type="noConversion"/>
  <printOptions horizontalCentered="1" verticalCentered="1"/>
  <pageMargins left="0.70866141732283505" right="0.70866141732283505" top="0.78740157480314998" bottom="0.78740157480314998" header="0.39370078740157499" footer="0.39370078740157499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19</vt:i4>
      </vt:variant>
    </vt:vector>
  </HeadingPairs>
  <TitlesOfParts>
    <vt:vector size="28" baseType="lpstr">
      <vt:lpstr>사용방법</vt:lpstr>
      <vt:lpstr>목록관리</vt:lpstr>
      <vt:lpstr>매입경비입력</vt:lpstr>
      <vt:lpstr>판매입력</vt:lpstr>
      <vt:lpstr>판매내역서</vt:lpstr>
      <vt:lpstr>월별판매현황</vt:lpstr>
      <vt:lpstr>일별손익현황</vt:lpstr>
      <vt:lpstr>월별손익현황</vt:lpstr>
      <vt:lpstr>재고현황</vt:lpstr>
      <vt:lpstr>h_월별손익현황!Criteria</vt:lpstr>
      <vt:lpstr>h_월별판매현황!Criteria</vt:lpstr>
      <vt:lpstr>h_일별손익현황!Criteria</vt:lpstr>
      <vt:lpstr>h_재고현황!Criteria</vt:lpstr>
      <vt:lpstr>h_판매내역서!Criteria</vt:lpstr>
      <vt:lpstr>매입경비입력!Criteria</vt:lpstr>
      <vt:lpstr>판매입력!Criteria</vt:lpstr>
      <vt:lpstr>h_월별손익현황!Extract</vt:lpstr>
      <vt:lpstr>h_월별판매현황!Extract</vt:lpstr>
      <vt:lpstr>h_일별손익현황!Extract</vt:lpstr>
      <vt:lpstr>h_재고현황!Extract</vt:lpstr>
      <vt:lpstr>h_판매내역서!Extract</vt:lpstr>
      <vt:lpstr>월별손익현황!Print_Area</vt:lpstr>
      <vt:lpstr>월별판매현황!Print_Area</vt:lpstr>
      <vt:lpstr>일별손익현황!Print_Area</vt:lpstr>
      <vt:lpstr>재고현황!Print_Area</vt:lpstr>
      <vt:lpstr>판매내역서!Print_Area</vt:lpstr>
      <vt:lpstr>월별판매현황!Print_Titles</vt:lpstr>
      <vt:lpstr>재고현황!Print_Titles</vt:lpstr>
    </vt:vector>
  </TitlesOfParts>
  <Company>문서서식 포탈 비즈폼 www.bizforms.co.kr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(체험판) 매장별 물품판매현황 프로그램(매입경비, 손익현황)</dc:title>
  <cp:lastModifiedBy>박재승</cp:lastModifiedBy>
  <cp:lastPrinted>2016-04-14T08:56:14Z</cp:lastPrinted>
  <dcterms:created xsi:type="dcterms:W3CDTF">2015-09-02T06:52:27Z</dcterms:created>
  <dcterms:modified xsi:type="dcterms:W3CDTF">2016-06-08T07:21:24Z</dcterms:modified>
  <cp:category>본 문서의 저작권은 비즈폼에 있습니다.</cp:category>
</cp:coreProperties>
</file>